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ED_admin\Documents\Darbs\Pārvietošana\Dokumentacija\"/>
    </mc:Choice>
  </mc:AlternateContent>
  <bookViews>
    <workbookView xWindow="0" yWindow="0" windowWidth="21600" windowHeight="9735" tabRatio="825"/>
  </bookViews>
  <sheets>
    <sheet name="KOPSAVILKUMS" sheetId="20" r:id="rId1"/>
    <sheet name="1. Zeļļu iela" sheetId="9" r:id="rId2"/>
    <sheet name="2. O.Vācieša iela" sheetId="13" r:id="rId3"/>
    <sheet name="3. Rātsupītes iela" sheetId="23" r:id="rId4"/>
    <sheet name="4. Jelgavas iela" sheetId="14" r:id="rId5"/>
    <sheet name="5. Burtnieku iela" sheetId="16" r:id="rId6"/>
    <sheet name="6. Raiņa bulvāris" sheetId="19" r:id="rId7"/>
    <sheet name="7. Pilsoņu iela" sheetId="22" r:id="rId8"/>
    <sheet name="8. Šķūņu iela" sheetId="15" r:id="rId9"/>
    <sheet name="9. Aizkraukles iela" sheetId="17" r:id="rId10"/>
    <sheet name="10. Miera iela (Salaspils)" sheetId="18" r:id="rId11"/>
    <sheet name="ESRI_MAPINFO_SHEET" sheetId="7" state="veryHidden" r:id="rId12"/>
  </sheets>
  <definedNames>
    <definedName name="_xlnm.Print_Area" localSheetId="1">'1. Zeļļu iela'!$A$1:$N$478</definedName>
    <definedName name="_xlnm.Print_Area" localSheetId="10">'10. Miera iela (Salaspils)'!$A$1:$N$47</definedName>
    <definedName name="_xlnm.Print_Area" localSheetId="2">'2. O.Vācieša iela'!$A$1:$N$202</definedName>
    <definedName name="_xlnm.Print_Area" localSheetId="3">'3. Rātsupītes iela'!$A$1:$N$57</definedName>
    <definedName name="_xlnm.Print_Area" localSheetId="4">'4. Jelgavas iela'!$A$1:$N$171</definedName>
    <definedName name="_xlnm.Print_Area" localSheetId="5">'5. Burtnieku iela'!$A$1:$N$21</definedName>
    <definedName name="_xlnm.Print_Area" localSheetId="6">'6. Raiņa bulvāris'!$A$1:$N$127</definedName>
    <definedName name="_xlnm.Print_Area" localSheetId="7">'7. Pilsoņu iela'!$A$1:$N$53</definedName>
    <definedName name="_xlnm.Print_Area" localSheetId="8">'8. Šķūņu iela'!$A$1:$N$266</definedName>
    <definedName name="_xlnm.Print_Area" localSheetId="9">'9. Aizkraukles iela'!$A$1:$N$52</definedName>
    <definedName name="_xlnm.Print_Titles" localSheetId="1">'1. Zeļļu iela'!$3:$4</definedName>
    <definedName name="_xlnm.Print_Titles" localSheetId="10">'10. Miera iela (Salaspils)'!$3:$4</definedName>
    <definedName name="_xlnm.Print_Titles" localSheetId="2">'2. O.Vācieša iela'!$3:$4</definedName>
    <definedName name="_xlnm.Print_Titles" localSheetId="3">'3. Rātsupītes iela'!$3:$4</definedName>
    <definedName name="_xlnm.Print_Titles" localSheetId="4">'4. Jelgavas iela'!$3:$4</definedName>
    <definedName name="_xlnm.Print_Titles" localSheetId="5">'5. Burtnieku iela'!$3:$4</definedName>
    <definedName name="_xlnm.Print_Titles" localSheetId="6">'6. Raiņa bulvāris'!$3:$4</definedName>
    <definedName name="_xlnm.Print_Titles" localSheetId="7">'7. Pilsoņu iela'!$3:$4</definedName>
    <definedName name="_xlnm.Print_Titles" localSheetId="8">'8. Šķūņu iela'!$3:$4</definedName>
    <definedName name="_xlnm.Print_Titles" localSheetId="9">'9. Aizkraukles iela'!$3:$4</definedName>
  </definedNames>
  <calcPr calcId="152511"/>
</workbook>
</file>

<file path=xl/calcChain.xml><?xml version="1.0" encoding="utf-8"?>
<calcChain xmlns="http://schemas.openxmlformats.org/spreadsheetml/2006/main">
  <c r="F9" i="20" l="1"/>
  <c r="D57" i="23" l="1"/>
  <c r="P52" i="23"/>
  <c r="T52" i="23" s="1"/>
  <c r="Q52" i="23"/>
  <c r="R52" i="23"/>
  <c r="P53" i="23"/>
  <c r="T53" i="23" s="1"/>
  <c r="Q53" i="23"/>
  <c r="R53" i="23"/>
  <c r="P54" i="23"/>
  <c r="T54" i="23" s="1"/>
  <c r="Q54" i="23"/>
  <c r="R54" i="23"/>
  <c r="P55" i="23"/>
  <c r="T55" i="23" s="1"/>
  <c r="Q55" i="23"/>
  <c r="R55" i="23"/>
  <c r="P56" i="23"/>
  <c r="T56" i="23" s="1"/>
  <c r="Q56" i="23"/>
  <c r="R56" i="23"/>
  <c r="A1" i="23"/>
  <c r="F57" i="23"/>
  <c r="D9" i="20" s="1"/>
  <c r="E57" i="23"/>
  <c r="R51" i="23"/>
  <c r="Q51" i="23"/>
  <c r="P51" i="23"/>
  <c r="R50" i="23"/>
  <c r="Q50" i="23"/>
  <c r="P50" i="23"/>
  <c r="T50" i="23" s="1"/>
  <c r="R49" i="23"/>
  <c r="Q49" i="23"/>
  <c r="P49" i="23"/>
  <c r="R48" i="23"/>
  <c r="Q48" i="23"/>
  <c r="P48" i="23"/>
  <c r="R47" i="23"/>
  <c r="Q47" i="23"/>
  <c r="P47" i="23"/>
  <c r="R46" i="23"/>
  <c r="Q46" i="23"/>
  <c r="P46" i="23"/>
  <c r="R45" i="23"/>
  <c r="Q45" i="23"/>
  <c r="P45" i="23"/>
  <c r="R44" i="23"/>
  <c r="Q44" i="23"/>
  <c r="P44" i="23"/>
  <c r="R43" i="23"/>
  <c r="Q43" i="23"/>
  <c r="P43" i="23"/>
  <c r="R42" i="23"/>
  <c r="Q42" i="23"/>
  <c r="P42" i="23"/>
  <c r="R41" i="23"/>
  <c r="Q41" i="23"/>
  <c r="P41" i="23"/>
  <c r="R40" i="23"/>
  <c r="Q40" i="23"/>
  <c r="P40" i="23"/>
  <c r="R39" i="23"/>
  <c r="Q39" i="23"/>
  <c r="P39" i="23"/>
  <c r="R38" i="23"/>
  <c r="Q38" i="23"/>
  <c r="P38" i="23"/>
  <c r="R37" i="23"/>
  <c r="Q37" i="23"/>
  <c r="P37" i="23"/>
  <c r="R36" i="23"/>
  <c r="Q36" i="23"/>
  <c r="T36" i="23" s="1"/>
  <c r="P36" i="23"/>
  <c r="R35" i="23"/>
  <c r="Q35" i="23"/>
  <c r="P35" i="23"/>
  <c r="R34" i="23"/>
  <c r="Q34" i="23"/>
  <c r="P34" i="23"/>
  <c r="R33" i="23"/>
  <c r="Q33" i="23"/>
  <c r="P33" i="23"/>
  <c r="R32" i="23"/>
  <c r="Q32" i="23"/>
  <c r="P32" i="23"/>
  <c r="R31" i="23"/>
  <c r="Q31" i="23"/>
  <c r="P31" i="23"/>
  <c r="R30" i="23"/>
  <c r="Q30" i="23"/>
  <c r="P30" i="23"/>
  <c r="T30" i="23" s="1"/>
  <c r="R29" i="23"/>
  <c r="Q29" i="23"/>
  <c r="P29" i="23"/>
  <c r="R28" i="23"/>
  <c r="Q28" i="23"/>
  <c r="P28" i="23"/>
  <c r="R27" i="23"/>
  <c r="Q27" i="23"/>
  <c r="P27" i="23"/>
  <c r="R26" i="23"/>
  <c r="Q26" i="23"/>
  <c r="T26" i="23" s="1"/>
  <c r="P26" i="23"/>
  <c r="R25" i="23"/>
  <c r="Q25" i="23"/>
  <c r="P25" i="23"/>
  <c r="R24" i="23"/>
  <c r="Q24" i="23"/>
  <c r="P24" i="23"/>
  <c r="R23" i="23"/>
  <c r="Q23" i="23"/>
  <c r="P23" i="23"/>
  <c r="T23" i="23" s="1"/>
  <c r="R22" i="23"/>
  <c r="Q22" i="23"/>
  <c r="P22" i="23"/>
  <c r="T22" i="23" s="1"/>
  <c r="R21" i="23"/>
  <c r="Q21" i="23"/>
  <c r="P21" i="23"/>
  <c r="R20" i="23"/>
  <c r="Q20" i="23"/>
  <c r="P20" i="23"/>
  <c r="T20" i="23" s="1"/>
  <c r="R19" i="23"/>
  <c r="Q19" i="23"/>
  <c r="P19" i="23"/>
  <c r="R18" i="23"/>
  <c r="Q18" i="23"/>
  <c r="P18" i="23"/>
  <c r="T18" i="23" s="1"/>
  <c r="R17" i="23"/>
  <c r="Q17" i="23"/>
  <c r="P17" i="23"/>
  <c r="T17" i="23" s="1"/>
  <c r="R16" i="23"/>
  <c r="Q16" i="23"/>
  <c r="P16" i="23"/>
  <c r="T16" i="23" s="1"/>
  <c r="R15" i="23"/>
  <c r="Q15" i="23"/>
  <c r="P15" i="23"/>
  <c r="R14" i="23"/>
  <c r="Q14" i="23"/>
  <c r="P14" i="23"/>
  <c r="R13" i="23"/>
  <c r="Q13" i="23"/>
  <c r="P13" i="23"/>
  <c r="R12" i="23"/>
  <c r="Q12" i="23"/>
  <c r="P12" i="23"/>
  <c r="R11" i="23"/>
  <c r="Q11" i="23"/>
  <c r="P11" i="23"/>
  <c r="R10" i="23"/>
  <c r="Q10" i="23"/>
  <c r="P10" i="23"/>
  <c r="R9" i="23"/>
  <c r="Q9" i="23"/>
  <c r="P9" i="23"/>
  <c r="R8" i="23"/>
  <c r="Q8" i="23"/>
  <c r="P8" i="23"/>
  <c r="T8" i="23" s="1"/>
  <c r="R7" i="23"/>
  <c r="Q7" i="23"/>
  <c r="P7" i="23"/>
  <c r="R6" i="23"/>
  <c r="Q6" i="23"/>
  <c r="P6" i="23"/>
  <c r="T7" i="23" l="1"/>
  <c r="E9" i="20" s="1"/>
  <c r="G9" i="20" s="1"/>
  <c r="T28" i="23"/>
  <c r="T49" i="23"/>
  <c r="T10" i="23"/>
  <c r="T34" i="23"/>
  <c r="T39" i="23"/>
  <c r="T44" i="23"/>
  <c r="T24" i="23"/>
  <c r="T32" i="23"/>
  <c r="T42" i="23"/>
  <c r="T6" i="23"/>
  <c r="T14" i="23"/>
  <c r="T40" i="23"/>
  <c r="T48" i="23"/>
  <c r="T12" i="23"/>
  <c r="T33" i="23"/>
  <c r="T38" i="23"/>
  <c r="T46" i="23"/>
  <c r="T11" i="23"/>
  <c r="T27" i="23"/>
  <c r="T9" i="23"/>
  <c r="T25" i="23"/>
  <c r="T41" i="23"/>
  <c r="T21" i="23"/>
  <c r="T37" i="23"/>
  <c r="T19" i="23"/>
  <c r="T35" i="23"/>
  <c r="T51" i="23"/>
  <c r="T15" i="23"/>
  <c r="T31" i="23"/>
  <c r="T47" i="23"/>
  <c r="T13" i="23"/>
  <c r="T29" i="23"/>
  <c r="T45" i="23"/>
  <c r="T43" i="23"/>
  <c r="A1" i="18" l="1"/>
  <c r="A1" i="17"/>
  <c r="A1" i="15"/>
  <c r="A1" i="22"/>
  <c r="A1" i="19"/>
  <c r="A1" i="16"/>
  <c r="A1" i="14"/>
  <c r="A1" i="13"/>
  <c r="A1" i="9"/>
  <c r="F16" i="20"/>
  <c r="F15" i="20"/>
  <c r="E127" i="19"/>
  <c r="F127" i="19"/>
  <c r="P6" i="18"/>
  <c r="Q6" i="18"/>
  <c r="R6" i="18"/>
  <c r="P7" i="18"/>
  <c r="T7" i="18" s="1"/>
  <c r="Q7" i="18"/>
  <c r="R7" i="18"/>
  <c r="P8" i="18"/>
  <c r="Q8" i="18"/>
  <c r="R8" i="18"/>
  <c r="P9" i="18"/>
  <c r="Q9" i="18"/>
  <c r="R9" i="18"/>
  <c r="P10" i="18"/>
  <c r="Q10" i="18"/>
  <c r="R10" i="18"/>
  <c r="P11" i="18"/>
  <c r="Q11" i="18"/>
  <c r="R11" i="18"/>
  <c r="P12" i="18"/>
  <c r="Q12" i="18"/>
  <c r="R12" i="18"/>
  <c r="P13" i="18"/>
  <c r="Q13" i="18"/>
  <c r="R13" i="18"/>
  <c r="P14" i="18"/>
  <c r="Q14" i="18"/>
  <c r="R14" i="18"/>
  <c r="P15" i="18"/>
  <c r="T15" i="18" s="1"/>
  <c r="Q15" i="18"/>
  <c r="R15" i="18"/>
  <c r="P16" i="18"/>
  <c r="Q16" i="18"/>
  <c r="R16" i="18"/>
  <c r="P17" i="18"/>
  <c r="Q17" i="18"/>
  <c r="R17" i="18"/>
  <c r="P18" i="18"/>
  <c r="Q18" i="18"/>
  <c r="R18" i="18"/>
  <c r="P19" i="18"/>
  <c r="Q19" i="18"/>
  <c r="R19" i="18"/>
  <c r="P20" i="18"/>
  <c r="Q20" i="18"/>
  <c r="R20" i="18"/>
  <c r="P21" i="18"/>
  <c r="Q21" i="18"/>
  <c r="R21" i="18"/>
  <c r="P22" i="18"/>
  <c r="Q22" i="18"/>
  <c r="R22" i="18"/>
  <c r="P23" i="18"/>
  <c r="T23" i="18" s="1"/>
  <c r="Q23" i="18"/>
  <c r="R23" i="18"/>
  <c r="P24" i="18"/>
  <c r="Q24" i="18"/>
  <c r="R24" i="18"/>
  <c r="P25" i="18"/>
  <c r="Q25" i="18"/>
  <c r="R25" i="18"/>
  <c r="P26" i="18"/>
  <c r="Q26" i="18"/>
  <c r="R26" i="18"/>
  <c r="P27" i="18"/>
  <c r="Q27" i="18"/>
  <c r="R27" i="18"/>
  <c r="P28" i="18"/>
  <c r="Q28" i="18"/>
  <c r="R28" i="18"/>
  <c r="P29" i="18"/>
  <c r="Q29" i="18"/>
  <c r="R29" i="18"/>
  <c r="P30" i="18"/>
  <c r="Q30" i="18"/>
  <c r="R30" i="18"/>
  <c r="P31" i="18"/>
  <c r="Q31" i="18"/>
  <c r="R31" i="18"/>
  <c r="P32" i="18"/>
  <c r="Q32" i="18"/>
  <c r="R32" i="18"/>
  <c r="P33" i="18"/>
  <c r="Q33" i="18"/>
  <c r="R33" i="18"/>
  <c r="P34" i="18"/>
  <c r="Q34" i="18"/>
  <c r="R34" i="18"/>
  <c r="P35" i="18"/>
  <c r="Q35" i="18"/>
  <c r="R35" i="18"/>
  <c r="P36" i="18"/>
  <c r="Q36" i="18"/>
  <c r="R36" i="18"/>
  <c r="P37" i="18"/>
  <c r="Q37" i="18"/>
  <c r="R37" i="18"/>
  <c r="P38" i="18"/>
  <c r="Q38" i="18"/>
  <c r="R38" i="18"/>
  <c r="P39" i="18"/>
  <c r="Q39" i="18"/>
  <c r="R39" i="18"/>
  <c r="P40" i="18"/>
  <c r="Q40" i="18"/>
  <c r="R40" i="18"/>
  <c r="P41" i="18"/>
  <c r="Q41" i="18"/>
  <c r="R41" i="18"/>
  <c r="P42" i="18"/>
  <c r="Q42" i="18"/>
  <c r="R42" i="18"/>
  <c r="P43" i="18"/>
  <c r="Q43" i="18"/>
  <c r="R43" i="18"/>
  <c r="P44" i="18"/>
  <c r="Q44" i="18"/>
  <c r="R44" i="18"/>
  <c r="P45" i="18"/>
  <c r="Q45" i="18"/>
  <c r="R45" i="18"/>
  <c r="F47" i="18"/>
  <c r="E47" i="18"/>
  <c r="T38" i="18" l="1"/>
  <c r="T30" i="18"/>
  <c r="T22" i="18"/>
  <c r="T14" i="18"/>
  <c r="T6" i="18"/>
  <c r="T39" i="18"/>
  <c r="T31" i="18"/>
  <c r="T40" i="18"/>
  <c r="T32" i="18"/>
  <c r="T42" i="18"/>
  <c r="T34" i="18"/>
  <c r="T26" i="18"/>
  <c r="T18" i="18"/>
  <c r="T10" i="18"/>
  <c r="T44" i="18"/>
  <c r="T36" i="18"/>
  <c r="T28" i="18"/>
  <c r="T20" i="18"/>
  <c r="T12" i="18"/>
  <c r="T41" i="18"/>
  <c r="T33" i="18"/>
  <c r="T25" i="18"/>
  <c r="T17" i="18"/>
  <c r="T9" i="18"/>
  <c r="T43" i="18"/>
  <c r="T35" i="18"/>
  <c r="T27" i="18"/>
  <c r="T19" i="18"/>
  <c r="T11" i="18"/>
  <c r="T16" i="18"/>
  <c r="T24" i="18"/>
  <c r="T8" i="18"/>
  <c r="T45" i="18"/>
  <c r="T37" i="18"/>
  <c r="T29" i="18"/>
  <c r="T21" i="18"/>
  <c r="T13" i="18"/>
  <c r="R46" i="18" l="1"/>
  <c r="Q46" i="18"/>
  <c r="P46" i="18"/>
  <c r="T46" i="18" l="1"/>
  <c r="D47" i="18" s="1"/>
  <c r="F52" i="17"/>
  <c r="E52" i="17"/>
  <c r="P6" i="17"/>
  <c r="Q6" i="17"/>
  <c r="R6" i="17"/>
  <c r="P7" i="17"/>
  <c r="Q7" i="17"/>
  <c r="R7" i="17"/>
  <c r="P8" i="17"/>
  <c r="Q8" i="17"/>
  <c r="R8" i="17"/>
  <c r="P9" i="17"/>
  <c r="Q9" i="17"/>
  <c r="R9" i="17"/>
  <c r="P10" i="17"/>
  <c r="Q10" i="17"/>
  <c r="R10" i="17"/>
  <c r="P11" i="17"/>
  <c r="Q11" i="17"/>
  <c r="R11" i="17"/>
  <c r="P12" i="17"/>
  <c r="Q12" i="17"/>
  <c r="R12" i="17"/>
  <c r="P13" i="17"/>
  <c r="Q13" i="17"/>
  <c r="R13" i="17"/>
  <c r="P14" i="17"/>
  <c r="Q14" i="17"/>
  <c r="R14" i="17"/>
  <c r="P15" i="17"/>
  <c r="T15" i="17" s="1"/>
  <c r="Q15" i="17"/>
  <c r="R15" i="17"/>
  <c r="P16" i="17"/>
  <c r="Q16" i="17"/>
  <c r="R16" i="17"/>
  <c r="P17" i="17"/>
  <c r="Q17" i="17"/>
  <c r="R17" i="17"/>
  <c r="P18" i="17"/>
  <c r="Q18" i="17"/>
  <c r="R18" i="17"/>
  <c r="P19" i="17"/>
  <c r="Q19" i="17"/>
  <c r="R19" i="17"/>
  <c r="P20" i="17"/>
  <c r="Q20" i="17"/>
  <c r="R20" i="17"/>
  <c r="P21" i="17"/>
  <c r="Q21" i="17"/>
  <c r="R21" i="17"/>
  <c r="P22" i="17"/>
  <c r="Q22" i="17"/>
  <c r="R22" i="17"/>
  <c r="P23" i="17"/>
  <c r="Q23" i="17"/>
  <c r="R23" i="17"/>
  <c r="P24" i="17"/>
  <c r="Q24" i="17"/>
  <c r="R24" i="17"/>
  <c r="P25" i="17"/>
  <c r="Q25" i="17"/>
  <c r="R25" i="17"/>
  <c r="P26" i="17"/>
  <c r="Q26" i="17"/>
  <c r="R26" i="17"/>
  <c r="P27" i="17"/>
  <c r="Q27" i="17"/>
  <c r="R27" i="17"/>
  <c r="P28" i="17"/>
  <c r="Q28" i="17"/>
  <c r="R28" i="17"/>
  <c r="P29" i="17"/>
  <c r="Q29" i="17"/>
  <c r="R29" i="17"/>
  <c r="P30" i="17"/>
  <c r="Q30" i="17"/>
  <c r="R30" i="17"/>
  <c r="P31" i="17"/>
  <c r="Q31" i="17"/>
  <c r="R31" i="17"/>
  <c r="P32" i="17"/>
  <c r="Q32" i="17"/>
  <c r="R32" i="17"/>
  <c r="P33" i="17"/>
  <c r="Q33" i="17"/>
  <c r="R33" i="17"/>
  <c r="P34" i="17"/>
  <c r="Q34" i="17"/>
  <c r="R34" i="17"/>
  <c r="P35" i="17"/>
  <c r="Q35" i="17"/>
  <c r="R35" i="17"/>
  <c r="P36" i="17"/>
  <c r="Q36" i="17"/>
  <c r="R36" i="17"/>
  <c r="P37" i="17"/>
  <c r="Q37" i="17"/>
  <c r="R37" i="17"/>
  <c r="P38" i="17"/>
  <c r="Q38" i="17"/>
  <c r="R38" i="17"/>
  <c r="P39" i="17"/>
  <c r="Q39" i="17"/>
  <c r="R39" i="17"/>
  <c r="P40" i="17"/>
  <c r="Q40" i="17"/>
  <c r="R40" i="17"/>
  <c r="P41" i="17"/>
  <c r="Q41" i="17"/>
  <c r="R41" i="17"/>
  <c r="P42" i="17"/>
  <c r="Q42" i="17"/>
  <c r="R42" i="17"/>
  <c r="P43" i="17"/>
  <c r="Q43" i="17"/>
  <c r="T43" i="17" s="1"/>
  <c r="R43" i="17"/>
  <c r="P44" i="17"/>
  <c r="Q44" i="17"/>
  <c r="R44" i="17"/>
  <c r="P45" i="17"/>
  <c r="Q45" i="17"/>
  <c r="R45" i="17"/>
  <c r="P46" i="17"/>
  <c r="Q46" i="17"/>
  <c r="R46" i="17"/>
  <c r="P47" i="17"/>
  <c r="Q47" i="17"/>
  <c r="R47" i="17"/>
  <c r="P48" i="17"/>
  <c r="Q48" i="17"/>
  <c r="R48" i="17"/>
  <c r="P49" i="17"/>
  <c r="Q49" i="17"/>
  <c r="R49" i="17"/>
  <c r="P50" i="17"/>
  <c r="Q50" i="17"/>
  <c r="R50" i="17"/>
  <c r="R51" i="17"/>
  <c r="Q51" i="17"/>
  <c r="P51" i="17"/>
  <c r="R265" i="15"/>
  <c r="Q265" i="15"/>
  <c r="P265" i="15"/>
  <c r="T7" i="17" l="1"/>
  <c r="T12" i="17"/>
  <c r="T49" i="17"/>
  <c r="T41" i="17"/>
  <c r="T25" i="17"/>
  <c r="T9" i="17"/>
  <c r="T35" i="17"/>
  <c r="T27" i="17"/>
  <c r="T19" i="17"/>
  <c r="T11" i="17"/>
  <c r="T45" i="17"/>
  <c r="T28" i="17"/>
  <c r="T23" i="17"/>
  <c r="T13" i="17"/>
  <c r="T31" i="17"/>
  <c r="T6" i="17"/>
  <c r="T38" i="17"/>
  <c r="T33" i="17"/>
  <c r="T21" i="17"/>
  <c r="T47" i="17"/>
  <c r="T37" i="17"/>
  <c r="T22" i="17"/>
  <c r="T17" i="17"/>
  <c r="T44" i="17"/>
  <c r="T39" i="17"/>
  <c r="T29" i="17"/>
  <c r="T51" i="17"/>
  <c r="T40" i="17"/>
  <c r="T24" i="17"/>
  <c r="T8" i="17"/>
  <c r="T42" i="17"/>
  <c r="T26" i="17"/>
  <c r="T10" i="17"/>
  <c r="T30" i="17"/>
  <c r="T14" i="17"/>
  <c r="T48" i="17"/>
  <c r="T32" i="17"/>
  <c r="T16" i="17"/>
  <c r="T46" i="17"/>
  <c r="T34" i="17"/>
  <c r="T18" i="17"/>
  <c r="T50" i="17"/>
  <c r="T36" i="17"/>
  <c r="T20" i="17"/>
  <c r="F266" i="15"/>
  <c r="E266" i="15"/>
  <c r="R264" i="15"/>
  <c r="Q264" i="15"/>
  <c r="P264" i="15"/>
  <c r="R263" i="15"/>
  <c r="Q263" i="15"/>
  <c r="P263" i="15"/>
  <c r="R262" i="15"/>
  <c r="Q262" i="15"/>
  <c r="P262" i="15"/>
  <c r="R261" i="15"/>
  <c r="Q261" i="15"/>
  <c r="P261" i="15"/>
  <c r="R260" i="15"/>
  <c r="Q260" i="15"/>
  <c r="P260" i="15"/>
  <c r="R259" i="15"/>
  <c r="Q259" i="15"/>
  <c r="P259" i="15"/>
  <c r="R258" i="15"/>
  <c r="Q258" i="15"/>
  <c r="P258" i="15"/>
  <c r="R257" i="15"/>
  <c r="Q257" i="15"/>
  <c r="P257" i="15"/>
  <c r="R256" i="15"/>
  <c r="Q256" i="15"/>
  <c r="P256" i="15"/>
  <c r="R255" i="15"/>
  <c r="Q255" i="15"/>
  <c r="P255" i="15"/>
  <c r="R254" i="15"/>
  <c r="Q254" i="15"/>
  <c r="P254" i="15"/>
  <c r="R253" i="15"/>
  <c r="Q253" i="15"/>
  <c r="P253" i="15"/>
  <c r="R252" i="15"/>
  <c r="Q252" i="15"/>
  <c r="P252" i="15"/>
  <c r="R251" i="15"/>
  <c r="Q251" i="15"/>
  <c r="P251" i="15"/>
  <c r="R250" i="15"/>
  <c r="Q250" i="15"/>
  <c r="P250" i="15"/>
  <c r="R249" i="15"/>
  <c r="Q249" i="15"/>
  <c r="P249" i="15"/>
  <c r="R248" i="15"/>
  <c r="Q248" i="15"/>
  <c r="P248" i="15"/>
  <c r="R247" i="15"/>
  <c r="Q247" i="15"/>
  <c r="P247" i="15"/>
  <c r="R246" i="15"/>
  <c r="Q246" i="15"/>
  <c r="P246" i="15"/>
  <c r="R245" i="15"/>
  <c r="Q245" i="15"/>
  <c r="P245" i="15"/>
  <c r="R244" i="15"/>
  <c r="Q244" i="15"/>
  <c r="P244" i="15"/>
  <c r="R243" i="15"/>
  <c r="Q243" i="15"/>
  <c r="P243" i="15"/>
  <c r="R242" i="15"/>
  <c r="Q242" i="15"/>
  <c r="P242" i="15"/>
  <c r="R241" i="15"/>
  <c r="Q241" i="15"/>
  <c r="P241" i="15"/>
  <c r="R240" i="15"/>
  <c r="Q240" i="15"/>
  <c r="P240" i="15"/>
  <c r="R239" i="15"/>
  <c r="Q239" i="15"/>
  <c r="P239" i="15"/>
  <c r="R238" i="15"/>
  <c r="Q238" i="15"/>
  <c r="P238" i="15"/>
  <c r="R237" i="15"/>
  <c r="Q237" i="15"/>
  <c r="P237" i="15"/>
  <c r="R236" i="15"/>
  <c r="Q236" i="15"/>
  <c r="P236" i="15"/>
  <c r="R235" i="15"/>
  <c r="Q235" i="15"/>
  <c r="P235" i="15"/>
  <c r="R234" i="15"/>
  <c r="Q234" i="15"/>
  <c r="P234" i="15"/>
  <c r="R233" i="15"/>
  <c r="Q233" i="15"/>
  <c r="P233" i="15"/>
  <c r="R232" i="15"/>
  <c r="Q232" i="15"/>
  <c r="P232" i="15"/>
  <c r="R231" i="15"/>
  <c r="Q231" i="15"/>
  <c r="P231" i="15"/>
  <c r="R230" i="15"/>
  <c r="Q230" i="15"/>
  <c r="P230" i="15"/>
  <c r="R229" i="15"/>
  <c r="Q229" i="15"/>
  <c r="P229" i="15"/>
  <c r="R228" i="15"/>
  <c r="Q228" i="15"/>
  <c r="P228" i="15"/>
  <c r="R227" i="15"/>
  <c r="Q227" i="15"/>
  <c r="P227" i="15"/>
  <c r="R226" i="15"/>
  <c r="Q226" i="15"/>
  <c r="P226" i="15"/>
  <c r="R225" i="15"/>
  <c r="Q225" i="15"/>
  <c r="P225" i="15"/>
  <c r="R224" i="15"/>
  <c r="Q224" i="15"/>
  <c r="P224" i="15"/>
  <c r="R223" i="15"/>
  <c r="Q223" i="15"/>
  <c r="P223" i="15"/>
  <c r="R222" i="15"/>
  <c r="Q222" i="15"/>
  <c r="P222" i="15"/>
  <c r="R221" i="15"/>
  <c r="Q221" i="15"/>
  <c r="P221" i="15"/>
  <c r="R220" i="15"/>
  <c r="Q220" i="15"/>
  <c r="P220" i="15"/>
  <c r="R219" i="15"/>
  <c r="Q219" i="15"/>
  <c r="P219" i="15"/>
  <c r="R218" i="15"/>
  <c r="Q218" i="15"/>
  <c r="P218" i="15"/>
  <c r="R217" i="15"/>
  <c r="Q217" i="15"/>
  <c r="P217" i="15"/>
  <c r="R216" i="15"/>
  <c r="Q216" i="15"/>
  <c r="P216" i="15"/>
  <c r="R215" i="15"/>
  <c r="Q215" i="15"/>
  <c r="P215" i="15"/>
  <c r="R214" i="15"/>
  <c r="Q214" i="15"/>
  <c r="P214" i="15"/>
  <c r="R213" i="15"/>
  <c r="Q213" i="15"/>
  <c r="P213" i="15"/>
  <c r="R212" i="15"/>
  <c r="Q212" i="15"/>
  <c r="P212" i="15"/>
  <c r="R211" i="15"/>
  <c r="Q211" i="15"/>
  <c r="P211" i="15"/>
  <c r="R210" i="15"/>
  <c r="Q210" i="15"/>
  <c r="P210" i="15"/>
  <c r="R209" i="15"/>
  <c r="Q209" i="15"/>
  <c r="P209" i="15"/>
  <c r="R208" i="15"/>
  <c r="Q208" i="15"/>
  <c r="P208" i="15"/>
  <c r="R207" i="15"/>
  <c r="Q207" i="15"/>
  <c r="P207" i="15"/>
  <c r="R206" i="15"/>
  <c r="Q206" i="15"/>
  <c r="P206" i="15"/>
  <c r="R205" i="15"/>
  <c r="Q205" i="15"/>
  <c r="P205" i="15"/>
  <c r="R204" i="15"/>
  <c r="Q204" i="15"/>
  <c r="P204" i="15"/>
  <c r="R203" i="15"/>
  <c r="Q203" i="15"/>
  <c r="P203" i="15"/>
  <c r="R202" i="15"/>
  <c r="Q202" i="15"/>
  <c r="P202" i="15"/>
  <c r="R201" i="15"/>
  <c r="Q201" i="15"/>
  <c r="P201" i="15"/>
  <c r="R200" i="15"/>
  <c r="Q200" i="15"/>
  <c r="P200" i="15"/>
  <c r="R199" i="15"/>
  <c r="Q199" i="15"/>
  <c r="P199" i="15"/>
  <c r="R198" i="15"/>
  <c r="Q198" i="15"/>
  <c r="P198" i="15"/>
  <c r="R197" i="15"/>
  <c r="Q197" i="15"/>
  <c r="P197" i="15"/>
  <c r="R196" i="15"/>
  <c r="Q196" i="15"/>
  <c r="P196" i="15"/>
  <c r="R195" i="15"/>
  <c r="Q195" i="15"/>
  <c r="P195" i="15"/>
  <c r="R194" i="15"/>
  <c r="Q194" i="15"/>
  <c r="P194" i="15"/>
  <c r="R193" i="15"/>
  <c r="Q193" i="15"/>
  <c r="P193" i="15"/>
  <c r="R192" i="15"/>
  <c r="Q192" i="15"/>
  <c r="P192" i="15"/>
  <c r="R191" i="15"/>
  <c r="Q191" i="15"/>
  <c r="P191" i="15"/>
  <c r="R190" i="15"/>
  <c r="Q190" i="15"/>
  <c r="P190" i="15"/>
  <c r="R189" i="15"/>
  <c r="Q189" i="15"/>
  <c r="P189" i="15"/>
  <c r="R188" i="15"/>
  <c r="Q188" i="15"/>
  <c r="P188" i="15"/>
  <c r="R187" i="15"/>
  <c r="Q187" i="15"/>
  <c r="P187" i="15"/>
  <c r="R186" i="15"/>
  <c r="Q186" i="15"/>
  <c r="P186" i="15"/>
  <c r="R185" i="15"/>
  <c r="Q185" i="15"/>
  <c r="P185" i="15"/>
  <c r="R184" i="15"/>
  <c r="Q184" i="15"/>
  <c r="P184" i="15"/>
  <c r="R183" i="15"/>
  <c r="Q183" i="15"/>
  <c r="P183" i="15"/>
  <c r="R182" i="15"/>
  <c r="Q182" i="15"/>
  <c r="P182" i="15"/>
  <c r="R181" i="15"/>
  <c r="Q181" i="15"/>
  <c r="P181" i="15"/>
  <c r="R180" i="15"/>
  <c r="Q180" i="15"/>
  <c r="P180" i="15"/>
  <c r="R179" i="15"/>
  <c r="Q179" i="15"/>
  <c r="P179" i="15"/>
  <c r="R178" i="15"/>
  <c r="Q178" i="15"/>
  <c r="P178" i="15"/>
  <c r="R177" i="15"/>
  <c r="Q177" i="15"/>
  <c r="P177" i="15"/>
  <c r="R176" i="15"/>
  <c r="Q176" i="15"/>
  <c r="P176" i="15"/>
  <c r="R175" i="15"/>
  <c r="Q175" i="15"/>
  <c r="P175" i="15"/>
  <c r="R174" i="15"/>
  <c r="Q174" i="15"/>
  <c r="P174" i="15"/>
  <c r="R173" i="15"/>
  <c r="Q173" i="15"/>
  <c r="P173" i="15"/>
  <c r="R172" i="15"/>
  <c r="Q172" i="15"/>
  <c r="P172" i="15"/>
  <c r="R171" i="15"/>
  <c r="Q171" i="15"/>
  <c r="P171" i="15"/>
  <c r="R170" i="15"/>
  <c r="Q170" i="15"/>
  <c r="P170" i="15"/>
  <c r="R169" i="15"/>
  <c r="Q169" i="15"/>
  <c r="P169" i="15"/>
  <c r="R168" i="15"/>
  <c r="Q168" i="15"/>
  <c r="P168" i="15"/>
  <c r="R167" i="15"/>
  <c r="Q167" i="15"/>
  <c r="P167" i="15"/>
  <c r="R166" i="15"/>
  <c r="Q166" i="15"/>
  <c r="P166" i="15"/>
  <c r="R165" i="15"/>
  <c r="Q165" i="15"/>
  <c r="P165" i="15"/>
  <c r="R164" i="15"/>
  <c r="Q164" i="15"/>
  <c r="P164" i="15"/>
  <c r="R163" i="15"/>
  <c r="Q163" i="15"/>
  <c r="P163" i="15"/>
  <c r="R162" i="15"/>
  <c r="Q162" i="15"/>
  <c r="P162" i="15"/>
  <c r="R161" i="15"/>
  <c r="Q161" i="15"/>
  <c r="P161" i="15"/>
  <c r="R160" i="15"/>
  <c r="Q160" i="15"/>
  <c r="P160" i="15"/>
  <c r="R159" i="15"/>
  <c r="Q159" i="15"/>
  <c r="P159" i="15"/>
  <c r="R158" i="15"/>
  <c r="Q158" i="15"/>
  <c r="P158" i="15"/>
  <c r="R157" i="15"/>
  <c r="Q157" i="15"/>
  <c r="P157" i="15"/>
  <c r="R156" i="15"/>
  <c r="Q156" i="15"/>
  <c r="P156" i="15"/>
  <c r="R155" i="15"/>
  <c r="Q155" i="15"/>
  <c r="P155" i="15"/>
  <c r="R154" i="15"/>
  <c r="Q154" i="15"/>
  <c r="P154" i="15"/>
  <c r="R153" i="15"/>
  <c r="Q153" i="15"/>
  <c r="P153" i="15"/>
  <c r="R152" i="15"/>
  <c r="Q152" i="15"/>
  <c r="P152" i="15"/>
  <c r="R151" i="15"/>
  <c r="Q151" i="15"/>
  <c r="P151" i="15"/>
  <c r="R150" i="15"/>
  <c r="Q150" i="15"/>
  <c r="P150" i="15"/>
  <c r="R149" i="15"/>
  <c r="Q149" i="15"/>
  <c r="P149" i="15"/>
  <c r="R148" i="15"/>
  <c r="Q148" i="15"/>
  <c r="P148" i="15"/>
  <c r="R147" i="15"/>
  <c r="Q147" i="15"/>
  <c r="P147" i="15"/>
  <c r="R146" i="15"/>
  <c r="Q146" i="15"/>
  <c r="P146" i="15"/>
  <c r="R145" i="15"/>
  <c r="Q145" i="15"/>
  <c r="P145" i="15"/>
  <c r="R144" i="15"/>
  <c r="Q144" i="15"/>
  <c r="P144" i="15"/>
  <c r="R143" i="15"/>
  <c r="Q143" i="15"/>
  <c r="P143" i="15"/>
  <c r="R142" i="15"/>
  <c r="Q142" i="15"/>
  <c r="P142" i="15"/>
  <c r="R141" i="15"/>
  <c r="Q141" i="15"/>
  <c r="P141" i="15"/>
  <c r="R140" i="15"/>
  <c r="Q140" i="15"/>
  <c r="P140" i="15"/>
  <c r="R139" i="15"/>
  <c r="Q139" i="15"/>
  <c r="P139" i="15"/>
  <c r="R138" i="15"/>
  <c r="Q138" i="15"/>
  <c r="P138" i="15"/>
  <c r="R137" i="15"/>
  <c r="Q137" i="15"/>
  <c r="P137" i="15"/>
  <c r="R136" i="15"/>
  <c r="Q136" i="15"/>
  <c r="P136" i="15"/>
  <c r="R135" i="15"/>
  <c r="Q135" i="15"/>
  <c r="P135" i="15"/>
  <c r="R134" i="15"/>
  <c r="Q134" i="15"/>
  <c r="P134" i="15"/>
  <c r="R133" i="15"/>
  <c r="Q133" i="15"/>
  <c r="P133" i="15"/>
  <c r="R132" i="15"/>
  <c r="Q132" i="15"/>
  <c r="P132" i="15"/>
  <c r="R131" i="15"/>
  <c r="Q131" i="15"/>
  <c r="P131" i="15"/>
  <c r="R130" i="15"/>
  <c r="Q130" i="15"/>
  <c r="P130" i="15"/>
  <c r="R129" i="15"/>
  <c r="Q129" i="15"/>
  <c r="P129" i="15"/>
  <c r="R128" i="15"/>
  <c r="Q128" i="15"/>
  <c r="P128" i="15"/>
  <c r="R127" i="15"/>
  <c r="Q127" i="15"/>
  <c r="P127" i="15"/>
  <c r="R126" i="15"/>
  <c r="Q126" i="15"/>
  <c r="P126" i="15"/>
  <c r="R125" i="15"/>
  <c r="Q125" i="15"/>
  <c r="P125" i="15"/>
  <c r="R124" i="15"/>
  <c r="Q124" i="15"/>
  <c r="P124" i="15"/>
  <c r="R123" i="15"/>
  <c r="Q123" i="15"/>
  <c r="P123" i="15"/>
  <c r="R122" i="15"/>
  <c r="Q122" i="15"/>
  <c r="P122" i="15"/>
  <c r="R121" i="15"/>
  <c r="Q121" i="15"/>
  <c r="P121" i="15"/>
  <c r="R120" i="15"/>
  <c r="Q120" i="15"/>
  <c r="P120" i="15"/>
  <c r="R119" i="15"/>
  <c r="Q119" i="15"/>
  <c r="P119" i="15"/>
  <c r="R118" i="15"/>
  <c r="Q118" i="15"/>
  <c r="P118" i="15"/>
  <c r="R117" i="15"/>
  <c r="Q117" i="15"/>
  <c r="P117" i="15"/>
  <c r="R116" i="15"/>
  <c r="Q116" i="15"/>
  <c r="P116" i="15"/>
  <c r="R115" i="15"/>
  <c r="Q115" i="15"/>
  <c r="P115" i="15"/>
  <c r="R114" i="15"/>
  <c r="Q114" i="15"/>
  <c r="P114" i="15"/>
  <c r="R113" i="15"/>
  <c r="Q113" i="15"/>
  <c r="P113" i="15"/>
  <c r="R112" i="15"/>
  <c r="Q112" i="15"/>
  <c r="P112" i="15"/>
  <c r="R111" i="15"/>
  <c r="Q111" i="15"/>
  <c r="P111" i="15"/>
  <c r="R110" i="15"/>
  <c r="Q110" i="15"/>
  <c r="P110" i="15"/>
  <c r="R109" i="15"/>
  <c r="Q109" i="15"/>
  <c r="P109" i="15"/>
  <c r="R108" i="15"/>
  <c r="Q108" i="15"/>
  <c r="P108" i="15"/>
  <c r="R107" i="15"/>
  <c r="Q107" i="15"/>
  <c r="P107" i="15"/>
  <c r="R106" i="15"/>
  <c r="Q106" i="15"/>
  <c r="P106" i="15"/>
  <c r="R105" i="15"/>
  <c r="Q105" i="15"/>
  <c r="P105" i="15"/>
  <c r="R104" i="15"/>
  <c r="Q104" i="15"/>
  <c r="P104" i="15"/>
  <c r="R103" i="15"/>
  <c r="Q103" i="15"/>
  <c r="P103" i="15"/>
  <c r="R102" i="15"/>
  <c r="Q102" i="15"/>
  <c r="P102" i="15"/>
  <c r="R101" i="15"/>
  <c r="Q101" i="15"/>
  <c r="P101" i="15"/>
  <c r="R100" i="15"/>
  <c r="Q100" i="15"/>
  <c r="P100" i="15"/>
  <c r="R99" i="15"/>
  <c r="Q99" i="15"/>
  <c r="P99" i="15"/>
  <c r="R98" i="15"/>
  <c r="Q98" i="15"/>
  <c r="P98" i="15"/>
  <c r="R97" i="15"/>
  <c r="Q97" i="15"/>
  <c r="P97" i="15"/>
  <c r="R96" i="15"/>
  <c r="Q96" i="15"/>
  <c r="P96" i="15"/>
  <c r="R95" i="15"/>
  <c r="Q95" i="15"/>
  <c r="P95" i="15"/>
  <c r="R94" i="15"/>
  <c r="Q94" i="15"/>
  <c r="P94" i="15"/>
  <c r="R93" i="15"/>
  <c r="Q93" i="15"/>
  <c r="P93" i="15"/>
  <c r="R92" i="15"/>
  <c r="Q92" i="15"/>
  <c r="P92" i="15"/>
  <c r="R91" i="15"/>
  <c r="Q91" i="15"/>
  <c r="P91" i="15"/>
  <c r="R90" i="15"/>
  <c r="Q90" i="15"/>
  <c r="P90" i="15"/>
  <c r="R89" i="15"/>
  <c r="Q89" i="15"/>
  <c r="P89" i="15"/>
  <c r="R88" i="15"/>
  <c r="Q88" i="15"/>
  <c r="P88" i="15"/>
  <c r="R87" i="15"/>
  <c r="Q87" i="15"/>
  <c r="P87" i="15"/>
  <c r="R86" i="15"/>
  <c r="Q86" i="15"/>
  <c r="P86" i="15"/>
  <c r="R85" i="15"/>
  <c r="Q85" i="15"/>
  <c r="P85" i="15"/>
  <c r="R84" i="15"/>
  <c r="Q84" i="15"/>
  <c r="P84" i="15"/>
  <c r="R83" i="15"/>
  <c r="Q83" i="15"/>
  <c r="P83" i="15"/>
  <c r="R82" i="15"/>
  <c r="Q82" i="15"/>
  <c r="P82" i="15"/>
  <c r="R81" i="15"/>
  <c r="Q81" i="15"/>
  <c r="P81" i="15"/>
  <c r="R80" i="15"/>
  <c r="Q80" i="15"/>
  <c r="P80" i="15"/>
  <c r="R79" i="15"/>
  <c r="Q79" i="15"/>
  <c r="P79" i="15"/>
  <c r="R78" i="15"/>
  <c r="Q78" i="15"/>
  <c r="P78" i="15"/>
  <c r="R77" i="15"/>
  <c r="Q77" i="15"/>
  <c r="P77" i="15"/>
  <c r="R76" i="15"/>
  <c r="Q76" i="15"/>
  <c r="P76" i="15"/>
  <c r="R75" i="15"/>
  <c r="Q75" i="15"/>
  <c r="P75" i="15"/>
  <c r="R74" i="15"/>
  <c r="Q74" i="15"/>
  <c r="P74" i="15"/>
  <c r="R73" i="15"/>
  <c r="Q73" i="15"/>
  <c r="P73" i="15"/>
  <c r="R72" i="15"/>
  <c r="Q72" i="15"/>
  <c r="P72" i="15"/>
  <c r="R71" i="15"/>
  <c r="Q71" i="15"/>
  <c r="P71" i="15"/>
  <c r="R70" i="15"/>
  <c r="Q70" i="15"/>
  <c r="P70" i="15"/>
  <c r="R69" i="15"/>
  <c r="Q69" i="15"/>
  <c r="P69" i="15"/>
  <c r="R68" i="15"/>
  <c r="Q68" i="15"/>
  <c r="P68" i="15"/>
  <c r="R67" i="15"/>
  <c r="Q67" i="15"/>
  <c r="P67" i="15"/>
  <c r="R66" i="15"/>
  <c r="Q66" i="15"/>
  <c r="P66" i="15"/>
  <c r="R65" i="15"/>
  <c r="Q65" i="15"/>
  <c r="P65" i="15"/>
  <c r="R64" i="15"/>
  <c r="Q64" i="15"/>
  <c r="P64" i="15"/>
  <c r="R63" i="15"/>
  <c r="Q63" i="15"/>
  <c r="P63" i="15"/>
  <c r="R62" i="15"/>
  <c r="Q62" i="15"/>
  <c r="P62" i="15"/>
  <c r="R61" i="15"/>
  <c r="Q61" i="15"/>
  <c r="P61" i="15"/>
  <c r="R60" i="15"/>
  <c r="Q60" i="15"/>
  <c r="P60" i="15"/>
  <c r="R59" i="15"/>
  <c r="Q59" i="15"/>
  <c r="P59" i="15"/>
  <c r="R58" i="15"/>
  <c r="Q58" i="15"/>
  <c r="P58" i="15"/>
  <c r="R57" i="15"/>
  <c r="Q57" i="15"/>
  <c r="P57" i="15"/>
  <c r="R56" i="15"/>
  <c r="Q56" i="15"/>
  <c r="P56" i="15"/>
  <c r="R55" i="15"/>
  <c r="Q55" i="15"/>
  <c r="P55" i="15"/>
  <c r="R54" i="15"/>
  <c r="Q54" i="15"/>
  <c r="P54" i="15"/>
  <c r="R53" i="15"/>
  <c r="Q53" i="15"/>
  <c r="P53" i="15"/>
  <c r="R52" i="15"/>
  <c r="Q52" i="15"/>
  <c r="P52" i="15"/>
  <c r="R51" i="15"/>
  <c r="Q51" i="15"/>
  <c r="P51" i="15"/>
  <c r="R50" i="15"/>
  <c r="Q50" i="15"/>
  <c r="P50" i="15"/>
  <c r="R49" i="15"/>
  <c r="Q49" i="15"/>
  <c r="P49" i="15"/>
  <c r="R48" i="15"/>
  <c r="Q48" i="15"/>
  <c r="P48" i="15"/>
  <c r="R47" i="15"/>
  <c r="Q47" i="15"/>
  <c r="P47" i="15"/>
  <c r="R46" i="15"/>
  <c r="Q46" i="15"/>
  <c r="P46" i="15"/>
  <c r="R45" i="15"/>
  <c r="Q45" i="15"/>
  <c r="P45" i="15"/>
  <c r="R44" i="15"/>
  <c r="Q44" i="15"/>
  <c r="P44" i="15"/>
  <c r="R43" i="15"/>
  <c r="Q43" i="15"/>
  <c r="P43" i="15"/>
  <c r="R42" i="15"/>
  <c r="Q42" i="15"/>
  <c r="P42" i="15"/>
  <c r="T42" i="15" s="1"/>
  <c r="R41" i="15"/>
  <c r="Q41" i="15"/>
  <c r="P41" i="15"/>
  <c r="R40" i="15"/>
  <c r="Q40" i="15"/>
  <c r="P40" i="15"/>
  <c r="R39" i="15"/>
  <c r="Q39" i="15"/>
  <c r="P39" i="15"/>
  <c r="R38" i="15"/>
  <c r="Q38" i="15"/>
  <c r="P38" i="15"/>
  <c r="R37" i="15"/>
  <c r="Q37" i="15"/>
  <c r="P37" i="15"/>
  <c r="R36" i="15"/>
  <c r="Q36" i="15"/>
  <c r="P36" i="15"/>
  <c r="R35" i="15"/>
  <c r="Q35" i="15"/>
  <c r="P35" i="15"/>
  <c r="R34" i="15"/>
  <c r="Q34" i="15"/>
  <c r="P34" i="15"/>
  <c r="T34" i="15" s="1"/>
  <c r="R33" i="15"/>
  <c r="Q33" i="15"/>
  <c r="P33" i="15"/>
  <c r="R32" i="15"/>
  <c r="Q32" i="15"/>
  <c r="P32" i="15"/>
  <c r="R31" i="15"/>
  <c r="Q31" i="15"/>
  <c r="P31" i="15"/>
  <c r="R30" i="15"/>
  <c r="Q30" i="15"/>
  <c r="P30" i="15"/>
  <c r="R29" i="15"/>
  <c r="Q29" i="15"/>
  <c r="P29" i="15"/>
  <c r="R28" i="15"/>
  <c r="Q28" i="15"/>
  <c r="P28" i="15"/>
  <c r="R27" i="15"/>
  <c r="Q27" i="15"/>
  <c r="P27" i="15"/>
  <c r="R26" i="15"/>
  <c r="Q26" i="15"/>
  <c r="P26" i="15"/>
  <c r="T26" i="15" s="1"/>
  <c r="R25" i="15"/>
  <c r="Q25" i="15"/>
  <c r="P25" i="15"/>
  <c r="R24" i="15"/>
  <c r="Q24" i="15"/>
  <c r="P24" i="15"/>
  <c r="R23" i="15"/>
  <c r="Q23" i="15"/>
  <c r="P23" i="15"/>
  <c r="R22" i="15"/>
  <c r="Q22" i="15"/>
  <c r="P22" i="15"/>
  <c r="R21" i="15"/>
  <c r="Q21" i="15"/>
  <c r="P21" i="15"/>
  <c r="R20" i="15"/>
  <c r="Q20" i="15"/>
  <c r="P20" i="15"/>
  <c r="R19" i="15"/>
  <c r="Q19" i="15"/>
  <c r="P19" i="15"/>
  <c r="R18" i="15"/>
  <c r="Q18" i="15"/>
  <c r="P18" i="15"/>
  <c r="T18" i="15" s="1"/>
  <c r="R17" i="15"/>
  <c r="Q17" i="15"/>
  <c r="P17" i="15"/>
  <c r="R16" i="15"/>
  <c r="Q16" i="15"/>
  <c r="P16" i="15"/>
  <c r="R15" i="15"/>
  <c r="Q15" i="15"/>
  <c r="P15" i="15"/>
  <c r="R14" i="15"/>
  <c r="Q14" i="15"/>
  <c r="P14" i="15"/>
  <c r="R13" i="15"/>
  <c r="Q13" i="15"/>
  <c r="P13" i="15"/>
  <c r="R12" i="15"/>
  <c r="Q12" i="15"/>
  <c r="P12" i="15"/>
  <c r="R11" i="15"/>
  <c r="Q11" i="15"/>
  <c r="P11" i="15"/>
  <c r="R10" i="15"/>
  <c r="Q10" i="15"/>
  <c r="P10" i="15"/>
  <c r="T10" i="15" s="1"/>
  <c r="R9" i="15"/>
  <c r="Q9" i="15"/>
  <c r="P9" i="15"/>
  <c r="R8" i="15"/>
  <c r="Q8" i="15"/>
  <c r="P8" i="15"/>
  <c r="R7" i="15"/>
  <c r="Q7" i="15"/>
  <c r="P7" i="15"/>
  <c r="R6" i="15"/>
  <c r="Q6" i="15"/>
  <c r="P6" i="15"/>
  <c r="T265" i="15"/>
  <c r="T8" i="15" l="1"/>
  <c r="T16" i="15"/>
  <c r="T48" i="15"/>
  <c r="T64" i="15"/>
  <c r="T80" i="15"/>
  <c r="T88" i="15"/>
  <c r="T256" i="15"/>
  <c r="D52" i="17"/>
  <c r="T264" i="15"/>
  <c r="T258" i="15"/>
  <c r="T90" i="15"/>
  <c r="T74" i="15"/>
  <c r="T82" i="15"/>
  <c r="T72" i="15"/>
  <c r="T66" i="15"/>
  <c r="T58" i="15"/>
  <c r="T56" i="15"/>
  <c r="T50" i="15"/>
  <c r="T24" i="15"/>
  <c r="T32" i="15"/>
  <c r="T40" i="15"/>
  <c r="T13" i="15"/>
  <c r="T21" i="15"/>
  <c r="T29" i="15"/>
  <c r="T37" i="15"/>
  <c r="T45" i="15"/>
  <c r="T53" i="15"/>
  <c r="T61" i="15"/>
  <c r="T69" i="15"/>
  <c r="T77" i="15"/>
  <c r="T85" i="15"/>
  <c r="T93" i="15"/>
  <c r="T261" i="15"/>
  <c r="T11" i="15"/>
  <c r="T19" i="15"/>
  <c r="T27" i="15"/>
  <c r="T35" i="15"/>
  <c r="T43" i="15"/>
  <c r="T51" i="15"/>
  <c r="T59" i="15"/>
  <c r="T67" i="15"/>
  <c r="T75" i="15"/>
  <c r="T83" i="15"/>
  <c r="T91" i="15"/>
  <c r="T99" i="15"/>
  <c r="T107" i="15"/>
  <c r="T115" i="15"/>
  <c r="T123" i="15"/>
  <c r="T131" i="15"/>
  <c r="T139" i="15"/>
  <c r="T147" i="15"/>
  <c r="T155" i="15"/>
  <c r="T163" i="15"/>
  <c r="T171" i="15"/>
  <c r="T179" i="15"/>
  <c r="T187" i="15"/>
  <c r="T195" i="15"/>
  <c r="T203" i="15"/>
  <c r="T211" i="15"/>
  <c r="T219" i="15"/>
  <c r="T227" i="15"/>
  <c r="T235" i="15"/>
  <c r="T243" i="15"/>
  <c r="T251" i="15"/>
  <c r="T259" i="15"/>
  <c r="T14" i="15"/>
  <c r="T22" i="15"/>
  <c r="T30" i="15"/>
  <c r="T38" i="15"/>
  <c r="T46" i="15"/>
  <c r="T54" i="15"/>
  <c r="T62" i="15"/>
  <c r="T70" i="15"/>
  <c r="T78" i="15"/>
  <c r="T86" i="15"/>
  <c r="T94" i="15"/>
  <c r="T262" i="15"/>
  <c r="T6" i="15"/>
  <c r="T9" i="15"/>
  <c r="T17" i="15"/>
  <c r="T25" i="15"/>
  <c r="T33" i="15"/>
  <c r="T41" i="15"/>
  <c r="T49" i="15"/>
  <c r="T57" i="15"/>
  <c r="T65" i="15"/>
  <c r="T73" i="15"/>
  <c r="T81" i="15"/>
  <c r="T89" i="15"/>
  <c r="T28" i="15"/>
  <c r="T44" i="15"/>
  <c r="T52" i="15"/>
  <c r="T60" i="15"/>
  <c r="T68" i="15"/>
  <c r="T76" i="15"/>
  <c r="T84" i="15"/>
  <c r="T92" i="15"/>
  <c r="T100" i="15"/>
  <c r="T108" i="15"/>
  <c r="T116" i="15"/>
  <c r="T124" i="15"/>
  <c r="T132" i="15"/>
  <c r="T140" i="15"/>
  <c r="T148" i="15"/>
  <c r="T156" i="15"/>
  <c r="T164" i="15"/>
  <c r="T172" i="15"/>
  <c r="T180" i="15"/>
  <c r="T188" i="15"/>
  <c r="T196" i="15"/>
  <c r="T204" i="15"/>
  <c r="T212" i="15"/>
  <c r="T220" i="15"/>
  <c r="T228" i="15"/>
  <c r="T236" i="15"/>
  <c r="T244" i="15"/>
  <c r="T252" i="15"/>
  <c r="T260" i="15"/>
  <c r="T12" i="15"/>
  <c r="T20" i="15"/>
  <c r="T36" i="15"/>
  <c r="T7" i="15"/>
  <c r="T15" i="15"/>
  <c r="T23" i="15"/>
  <c r="T31" i="15"/>
  <c r="T39" i="15"/>
  <c r="T47" i="15"/>
  <c r="T55" i="15"/>
  <c r="T63" i="15"/>
  <c r="T71" i="15"/>
  <c r="T79" i="15"/>
  <c r="T87" i="15"/>
  <c r="T95" i="15"/>
  <c r="T103" i="15"/>
  <c r="T111" i="15"/>
  <c r="T119" i="15"/>
  <c r="T127" i="15"/>
  <c r="T135" i="15"/>
  <c r="T143" i="15"/>
  <c r="T151" i="15"/>
  <c r="T159" i="15"/>
  <c r="T167" i="15"/>
  <c r="T175" i="15"/>
  <c r="T183" i="15"/>
  <c r="T191" i="15"/>
  <c r="T199" i="15"/>
  <c r="T207" i="15"/>
  <c r="T215" i="15"/>
  <c r="T223" i="15"/>
  <c r="T231" i="15"/>
  <c r="T239" i="15"/>
  <c r="T247" i="15"/>
  <c r="T255" i="15"/>
  <c r="T263" i="15"/>
  <c r="T102" i="15"/>
  <c r="T126" i="15"/>
  <c r="T97" i="15"/>
  <c r="T105" i="15"/>
  <c r="T113" i="15"/>
  <c r="T121" i="15"/>
  <c r="T129" i="15"/>
  <c r="T137" i="15"/>
  <c r="T145" i="15"/>
  <c r="T153" i="15"/>
  <c r="T161" i="15"/>
  <c r="T169" i="15"/>
  <c r="T177" i="15"/>
  <c r="T185" i="15"/>
  <c r="T193" i="15"/>
  <c r="T201" i="15"/>
  <c r="T209" i="15"/>
  <c r="T217" i="15"/>
  <c r="T225" i="15"/>
  <c r="T233" i="15"/>
  <c r="T241" i="15"/>
  <c r="T249" i="15"/>
  <c r="T257" i="15"/>
  <c r="T98" i="15"/>
  <c r="T106" i="15"/>
  <c r="T114" i="15"/>
  <c r="T122" i="15"/>
  <c r="T130" i="15"/>
  <c r="T138" i="15"/>
  <c r="T146" i="15"/>
  <c r="T154" i="15"/>
  <c r="T162" i="15"/>
  <c r="T170" i="15"/>
  <c r="T178" i="15"/>
  <c r="T186" i="15"/>
  <c r="T194" i="15"/>
  <c r="T202" i="15"/>
  <c r="T210" i="15"/>
  <c r="T218" i="15"/>
  <c r="T226" i="15"/>
  <c r="T234" i="15"/>
  <c r="T242" i="15"/>
  <c r="T250" i="15"/>
  <c r="T101" i="15"/>
  <c r="T109" i="15"/>
  <c r="T117" i="15"/>
  <c r="T125" i="15"/>
  <c r="T133" i="15"/>
  <c r="T141" i="15"/>
  <c r="T149" i="15"/>
  <c r="T157" i="15"/>
  <c r="T165" i="15"/>
  <c r="T173" i="15"/>
  <c r="T181" i="15"/>
  <c r="T189" i="15"/>
  <c r="T197" i="15"/>
  <c r="T205" i="15"/>
  <c r="T213" i="15"/>
  <c r="T221" i="15"/>
  <c r="T229" i="15"/>
  <c r="T237" i="15"/>
  <c r="T245" i="15"/>
  <c r="T253" i="15"/>
  <c r="T96" i="15"/>
  <c r="T104" i="15"/>
  <c r="T112" i="15"/>
  <c r="T120" i="15"/>
  <c r="T128" i="15"/>
  <c r="T136" i="15"/>
  <c r="T144" i="15"/>
  <c r="T152" i="15"/>
  <c r="T160" i="15"/>
  <c r="T168" i="15"/>
  <c r="T176" i="15"/>
  <c r="T184" i="15"/>
  <c r="T192" i="15"/>
  <c r="T200" i="15"/>
  <c r="T208" i="15"/>
  <c r="T216" i="15"/>
  <c r="T224" i="15"/>
  <c r="T232" i="15"/>
  <c r="T240" i="15"/>
  <c r="T248" i="15"/>
  <c r="T110" i="15"/>
  <c r="T118" i="15"/>
  <c r="T134" i="15"/>
  <c r="T142" i="15"/>
  <c r="T150" i="15"/>
  <c r="T158" i="15"/>
  <c r="T166" i="15"/>
  <c r="T174" i="15"/>
  <c r="T182" i="15"/>
  <c r="T190" i="15"/>
  <c r="T198" i="15"/>
  <c r="T206" i="15"/>
  <c r="T214" i="15"/>
  <c r="T222" i="15"/>
  <c r="T230" i="15"/>
  <c r="T238" i="15"/>
  <c r="T246" i="15"/>
  <c r="T254" i="15"/>
  <c r="D266" i="15" l="1"/>
  <c r="E171" i="14" l="1"/>
  <c r="E202" i="13" l="1"/>
  <c r="F13" i="20" l="1"/>
  <c r="F53" i="22"/>
  <c r="E53" i="22"/>
  <c r="P6" i="22"/>
  <c r="T6" i="22" s="1"/>
  <c r="Q6" i="22"/>
  <c r="R6" i="22"/>
  <c r="P7" i="22"/>
  <c r="T7" i="22" s="1"/>
  <c r="Q7" i="22"/>
  <c r="R7" i="22"/>
  <c r="P8" i="22"/>
  <c r="Q8" i="22"/>
  <c r="R8" i="22"/>
  <c r="P9" i="22"/>
  <c r="T9" i="22" s="1"/>
  <c r="Q9" i="22"/>
  <c r="R9" i="22"/>
  <c r="P10" i="22"/>
  <c r="Q10" i="22"/>
  <c r="R10" i="22"/>
  <c r="P11" i="22"/>
  <c r="Q11" i="22"/>
  <c r="R11" i="22"/>
  <c r="T11" i="22"/>
  <c r="P12" i="22"/>
  <c r="Q12" i="22"/>
  <c r="R12" i="22"/>
  <c r="P13" i="22"/>
  <c r="T13" i="22" s="1"/>
  <c r="Q13" i="22"/>
  <c r="R13" i="22"/>
  <c r="P14" i="22"/>
  <c r="T14" i="22" s="1"/>
  <c r="Q14" i="22"/>
  <c r="R14" i="22"/>
  <c r="P15" i="22"/>
  <c r="T15" i="22" s="1"/>
  <c r="Q15" i="22"/>
  <c r="R15" i="22"/>
  <c r="P16" i="22"/>
  <c r="Q16" i="22"/>
  <c r="R16" i="22"/>
  <c r="P17" i="22"/>
  <c r="T17" i="22" s="1"/>
  <c r="Q17" i="22"/>
  <c r="R17" i="22"/>
  <c r="P18" i="22"/>
  <c r="Q18" i="22"/>
  <c r="R18" i="22"/>
  <c r="P19" i="22"/>
  <c r="Q19" i="22"/>
  <c r="R19" i="22"/>
  <c r="T19" i="22"/>
  <c r="P20" i="22"/>
  <c r="Q20" i="22"/>
  <c r="R20" i="22"/>
  <c r="P21" i="22"/>
  <c r="T21" i="22" s="1"/>
  <c r="Q21" i="22"/>
  <c r="R21" i="22"/>
  <c r="P22" i="22"/>
  <c r="T22" i="22" s="1"/>
  <c r="Q22" i="22"/>
  <c r="R22" i="22"/>
  <c r="P23" i="22"/>
  <c r="T23" i="22" s="1"/>
  <c r="Q23" i="22"/>
  <c r="R23" i="22"/>
  <c r="P24" i="22"/>
  <c r="Q24" i="22"/>
  <c r="R24" i="22"/>
  <c r="P25" i="22"/>
  <c r="T25" i="22" s="1"/>
  <c r="Q25" i="22"/>
  <c r="R25" i="22"/>
  <c r="P26" i="22"/>
  <c r="Q26" i="22"/>
  <c r="R26" i="22"/>
  <c r="P27" i="22"/>
  <c r="Q27" i="22"/>
  <c r="R27" i="22"/>
  <c r="T27" i="22"/>
  <c r="P28" i="22"/>
  <c r="Q28" i="22"/>
  <c r="R28" i="22"/>
  <c r="P29" i="22"/>
  <c r="T29" i="22" s="1"/>
  <c r="Q29" i="22"/>
  <c r="R29" i="22"/>
  <c r="P30" i="22"/>
  <c r="T30" i="22" s="1"/>
  <c r="Q30" i="22"/>
  <c r="R30" i="22"/>
  <c r="P31" i="22"/>
  <c r="T31" i="22" s="1"/>
  <c r="Q31" i="22"/>
  <c r="R31" i="22"/>
  <c r="P32" i="22"/>
  <c r="Q32" i="22"/>
  <c r="R32" i="22"/>
  <c r="P33" i="22"/>
  <c r="T33" i="22" s="1"/>
  <c r="Q33" i="22"/>
  <c r="R33" i="22"/>
  <c r="P34" i="22"/>
  <c r="Q34" i="22"/>
  <c r="R34" i="22"/>
  <c r="P35" i="22"/>
  <c r="Q35" i="22"/>
  <c r="R35" i="22"/>
  <c r="T35" i="22"/>
  <c r="P36" i="22"/>
  <c r="Q36" i="22"/>
  <c r="R36" i="22"/>
  <c r="P37" i="22"/>
  <c r="T37" i="22" s="1"/>
  <c r="Q37" i="22"/>
  <c r="R37" i="22"/>
  <c r="P38" i="22"/>
  <c r="T38" i="22" s="1"/>
  <c r="Q38" i="22"/>
  <c r="R38" i="22"/>
  <c r="P39" i="22"/>
  <c r="T39" i="22" s="1"/>
  <c r="Q39" i="22"/>
  <c r="R39" i="22"/>
  <c r="P40" i="22"/>
  <c r="Q40" i="22"/>
  <c r="R40" i="22"/>
  <c r="P41" i="22"/>
  <c r="T41" i="22" s="1"/>
  <c r="Q41" i="22"/>
  <c r="R41" i="22"/>
  <c r="P42" i="22"/>
  <c r="Q42" i="22"/>
  <c r="R42" i="22"/>
  <c r="P43" i="22"/>
  <c r="Q43" i="22"/>
  <c r="R43" i="22"/>
  <c r="T43" i="22"/>
  <c r="P44" i="22"/>
  <c r="Q44" i="22"/>
  <c r="R44" i="22"/>
  <c r="P45" i="22"/>
  <c r="T45" i="22" s="1"/>
  <c r="Q45" i="22"/>
  <c r="R45" i="22"/>
  <c r="P46" i="22"/>
  <c r="T46" i="22" s="1"/>
  <c r="Q46" i="22"/>
  <c r="R46" i="22"/>
  <c r="P47" i="22"/>
  <c r="T47" i="22" s="1"/>
  <c r="Q47" i="22"/>
  <c r="R47" i="22"/>
  <c r="P48" i="22"/>
  <c r="Q48" i="22"/>
  <c r="R48" i="22"/>
  <c r="P49" i="22"/>
  <c r="T49" i="22" s="1"/>
  <c r="Q49" i="22"/>
  <c r="R49" i="22"/>
  <c r="P50" i="22"/>
  <c r="Q50" i="22"/>
  <c r="R50" i="22"/>
  <c r="P51" i="22"/>
  <c r="Q51" i="22"/>
  <c r="R51" i="22"/>
  <c r="T51" i="22"/>
  <c r="P170" i="14"/>
  <c r="P20" i="16"/>
  <c r="P52" i="22"/>
  <c r="R52" i="22"/>
  <c r="Q52" i="22"/>
  <c r="T16" i="22" l="1"/>
  <c r="D53" i="22" s="1"/>
  <c r="T50" i="22"/>
  <c r="T34" i="22"/>
  <c r="T18" i="22"/>
  <c r="T52" i="22"/>
  <c r="T48" i="22"/>
  <c r="T32" i="22"/>
  <c r="T36" i="22"/>
  <c r="T20" i="22"/>
  <c r="T24" i="22"/>
  <c r="T8" i="22"/>
  <c r="T42" i="22"/>
  <c r="T26" i="22"/>
  <c r="T10" i="22"/>
  <c r="T40" i="22"/>
  <c r="T44" i="22"/>
  <c r="T28" i="22"/>
  <c r="T12" i="22"/>
  <c r="F11" i="20"/>
  <c r="E21" i="16"/>
  <c r="P124" i="19"/>
  <c r="R125" i="19"/>
  <c r="Q125" i="19"/>
  <c r="P125" i="19"/>
  <c r="R124" i="19"/>
  <c r="Q124" i="19"/>
  <c r="T124" i="19" s="1"/>
  <c r="R123" i="19"/>
  <c r="Q123" i="19"/>
  <c r="P123" i="19"/>
  <c r="R122" i="19"/>
  <c r="Q122" i="19"/>
  <c r="P122" i="19"/>
  <c r="R121" i="19"/>
  <c r="Q121" i="19"/>
  <c r="P121" i="19"/>
  <c r="R120" i="19"/>
  <c r="Q120" i="19"/>
  <c r="P120" i="19"/>
  <c r="R119" i="19"/>
  <c r="Q119" i="19"/>
  <c r="P119" i="19"/>
  <c r="R118" i="19"/>
  <c r="Q118" i="19"/>
  <c r="P118" i="19"/>
  <c r="R117" i="19"/>
  <c r="Q117" i="19"/>
  <c r="P117" i="19"/>
  <c r="R116" i="19"/>
  <c r="Q116" i="19"/>
  <c r="P116" i="19"/>
  <c r="T116" i="19" s="1"/>
  <c r="R115" i="19"/>
  <c r="Q115" i="19"/>
  <c r="P115" i="19"/>
  <c r="R114" i="19"/>
  <c r="Q114" i="19"/>
  <c r="P114" i="19"/>
  <c r="R113" i="19"/>
  <c r="Q113" i="19"/>
  <c r="P113" i="19"/>
  <c r="R112" i="19"/>
  <c r="Q112" i="19"/>
  <c r="P112" i="19"/>
  <c r="R111" i="19"/>
  <c r="Q111" i="19"/>
  <c r="P111" i="19"/>
  <c r="R110" i="19"/>
  <c r="Q110" i="19"/>
  <c r="P110" i="19"/>
  <c r="R109" i="19"/>
  <c r="Q109" i="19"/>
  <c r="P109" i="19"/>
  <c r="R108" i="19"/>
  <c r="Q108" i="19"/>
  <c r="P108" i="19"/>
  <c r="T108" i="19" s="1"/>
  <c r="R107" i="19"/>
  <c r="Q107" i="19"/>
  <c r="P107" i="19"/>
  <c r="R106" i="19"/>
  <c r="Q106" i="19"/>
  <c r="P106" i="19"/>
  <c r="R105" i="19"/>
  <c r="Q105" i="19"/>
  <c r="P105" i="19"/>
  <c r="R104" i="19"/>
  <c r="Q104" i="19"/>
  <c r="P104" i="19"/>
  <c r="R103" i="19"/>
  <c r="Q103" i="19"/>
  <c r="P103" i="19"/>
  <c r="R102" i="19"/>
  <c r="Q102" i="19"/>
  <c r="P102" i="19"/>
  <c r="R101" i="19"/>
  <c r="Q101" i="19"/>
  <c r="P101" i="19"/>
  <c r="R100" i="19"/>
  <c r="Q100" i="19"/>
  <c r="P100" i="19"/>
  <c r="T100" i="19" s="1"/>
  <c r="R99" i="19"/>
  <c r="Q99" i="19"/>
  <c r="P99" i="19"/>
  <c r="R98" i="19"/>
  <c r="Q98" i="19"/>
  <c r="P98" i="19"/>
  <c r="R97" i="19"/>
  <c r="Q97" i="19"/>
  <c r="P97" i="19"/>
  <c r="R96" i="19"/>
  <c r="Q96" i="19"/>
  <c r="P96" i="19"/>
  <c r="R95" i="19"/>
  <c r="Q95" i="19"/>
  <c r="P95" i="19"/>
  <c r="R94" i="19"/>
  <c r="Q94" i="19"/>
  <c r="P94" i="19"/>
  <c r="R93" i="19"/>
  <c r="Q93" i="19"/>
  <c r="P93" i="19"/>
  <c r="R92" i="19"/>
  <c r="Q92" i="19"/>
  <c r="P92" i="19"/>
  <c r="T92" i="19" s="1"/>
  <c r="R91" i="19"/>
  <c r="Q91" i="19"/>
  <c r="P91" i="19"/>
  <c r="R90" i="19"/>
  <c r="Q90" i="19"/>
  <c r="P90" i="19"/>
  <c r="R89" i="19"/>
  <c r="Q89" i="19"/>
  <c r="P89" i="19"/>
  <c r="R88" i="19"/>
  <c r="Q88" i="19"/>
  <c r="P88" i="19"/>
  <c r="R87" i="19"/>
  <c r="Q87" i="19"/>
  <c r="P87" i="19"/>
  <c r="R86" i="19"/>
  <c r="Q86" i="19"/>
  <c r="P86" i="19"/>
  <c r="R85" i="19"/>
  <c r="Q85" i="19"/>
  <c r="P85" i="19"/>
  <c r="R84" i="19"/>
  <c r="Q84" i="19"/>
  <c r="P84" i="19"/>
  <c r="T84" i="19" s="1"/>
  <c r="R83" i="19"/>
  <c r="Q83" i="19"/>
  <c r="P83" i="19"/>
  <c r="R82" i="19"/>
  <c r="Q82" i="19"/>
  <c r="P82" i="19"/>
  <c r="R81" i="19"/>
  <c r="Q81" i="19"/>
  <c r="P81" i="19"/>
  <c r="R80" i="19"/>
  <c r="Q80" i="19"/>
  <c r="P80" i="19"/>
  <c r="R79" i="19"/>
  <c r="Q79" i="19"/>
  <c r="P79" i="19"/>
  <c r="R78" i="19"/>
  <c r="Q78" i="19"/>
  <c r="P78" i="19"/>
  <c r="R77" i="19"/>
  <c r="Q77" i="19"/>
  <c r="P77" i="19"/>
  <c r="R76" i="19"/>
  <c r="Q76" i="19"/>
  <c r="P76" i="19"/>
  <c r="T76" i="19" s="1"/>
  <c r="R75" i="19"/>
  <c r="Q75" i="19"/>
  <c r="P75" i="19"/>
  <c r="R74" i="19"/>
  <c r="Q74" i="19"/>
  <c r="P74" i="19"/>
  <c r="R73" i="19"/>
  <c r="Q73" i="19"/>
  <c r="P73" i="19"/>
  <c r="R72" i="19"/>
  <c r="Q72" i="19"/>
  <c r="P72" i="19"/>
  <c r="R71" i="19"/>
  <c r="Q71" i="19"/>
  <c r="P71" i="19"/>
  <c r="R70" i="19"/>
  <c r="Q70" i="19"/>
  <c r="P70" i="19"/>
  <c r="R69" i="19"/>
  <c r="Q69" i="19"/>
  <c r="P69" i="19"/>
  <c r="R68" i="19"/>
  <c r="Q68" i="19"/>
  <c r="P68" i="19"/>
  <c r="T68" i="19" s="1"/>
  <c r="R67" i="19"/>
  <c r="Q67" i="19"/>
  <c r="P67" i="19"/>
  <c r="R66" i="19"/>
  <c r="Q66" i="19"/>
  <c r="P66" i="19"/>
  <c r="R65" i="19"/>
  <c r="Q65" i="19"/>
  <c r="P65" i="19"/>
  <c r="R64" i="19"/>
  <c r="Q64" i="19"/>
  <c r="P64" i="19"/>
  <c r="R63" i="19"/>
  <c r="Q63" i="19"/>
  <c r="P63" i="19"/>
  <c r="R62" i="19"/>
  <c r="Q62" i="19"/>
  <c r="P62" i="19"/>
  <c r="R61" i="19"/>
  <c r="Q61" i="19"/>
  <c r="P61" i="19"/>
  <c r="R60" i="19"/>
  <c r="Q60" i="19"/>
  <c r="P60" i="19"/>
  <c r="T60" i="19" s="1"/>
  <c r="R59" i="19"/>
  <c r="Q59" i="19"/>
  <c r="P59" i="19"/>
  <c r="R58" i="19"/>
  <c r="Q58" i="19"/>
  <c r="P58" i="19"/>
  <c r="R57" i="19"/>
  <c r="Q57" i="19"/>
  <c r="P57" i="19"/>
  <c r="R56" i="19"/>
  <c r="Q56" i="19"/>
  <c r="P56" i="19"/>
  <c r="R55" i="19"/>
  <c r="Q55" i="19"/>
  <c r="P55" i="19"/>
  <c r="R54" i="19"/>
  <c r="Q54" i="19"/>
  <c r="P54" i="19"/>
  <c r="R53" i="19"/>
  <c r="Q53" i="19"/>
  <c r="P53" i="19"/>
  <c r="R52" i="19"/>
  <c r="Q52" i="19"/>
  <c r="P52" i="19"/>
  <c r="T52" i="19" s="1"/>
  <c r="R51" i="19"/>
  <c r="Q51" i="19"/>
  <c r="P51" i="19"/>
  <c r="R50" i="19"/>
  <c r="Q50" i="19"/>
  <c r="P50" i="19"/>
  <c r="R49" i="19"/>
  <c r="Q49" i="19"/>
  <c r="P49" i="19"/>
  <c r="R48" i="19"/>
  <c r="Q48" i="19"/>
  <c r="P48" i="19"/>
  <c r="R47" i="19"/>
  <c r="Q47" i="19"/>
  <c r="P47" i="19"/>
  <c r="R46" i="19"/>
  <c r="Q46" i="19"/>
  <c r="P46" i="19"/>
  <c r="R45" i="19"/>
  <c r="Q45" i="19"/>
  <c r="P45" i="19"/>
  <c r="R44" i="19"/>
  <c r="Q44" i="19"/>
  <c r="P44" i="19"/>
  <c r="T44" i="19" s="1"/>
  <c r="R43" i="19"/>
  <c r="Q43" i="19"/>
  <c r="P43" i="19"/>
  <c r="R42" i="19"/>
  <c r="Q42" i="19"/>
  <c r="P42" i="19"/>
  <c r="R41" i="19"/>
  <c r="Q41" i="19"/>
  <c r="P41" i="19"/>
  <c r="R40" i="19"/>
  <c r="Q40" i="19"/>
  <c r="P40" i="19"/>
  <c r="R39" i="19"/>
  <c r="Q39" i="19"/>
  <c r="P39" i="19"/>
  <c r="R38" i="19"/>
  <c r="Q38" i="19"/>
  <c r="P38" i="19"/>
  <c r="R37" i="19"/>
  <c r="Q37" i="19"/>
  <c r="P37" i="19"/>
  <c r="R36" i="19"/>
  <c r="Q36" i="19"/>
  <c r="P36" i="19"/>
  <c r="T36" i="19" s="1"/>
  <c r="R35" i="19"/>
  <c r="Q35" i="19"/>
  <c r="P35" i="19"/>
  <c r="R34" i="19"/>
  <c r="Q34" i="19"/>
  <c r="P34" i="19"/>
  <c r="R33" i="19"/>
  <c r="Q33" i="19"/>
  <c r="P33" i="19"/>
  <c r="R32" i="19"/>
  <c r="Q32" i="19"/>
  <c r="P32" i="19"/>
  <c r="R31" i="19"/>
  <c r="Q31" i="19"/>
  <c r="P31" i="19"/>
  <c r="R30" i="19"/>
  <c r="Q30" i="19"/>
  <c r="P30" i="19"/>
  <c r="R29" i="19"/>
  <c r="Q29" i="19"/>
  <c r="P29" i="19"/>
  <c r="R28" i="19"/>
  <c r="Q28" i="19"/>
  <c r="P28" i="19"/>
  <c r="T28" i="19" s="1"/>
  <c r="R27" i="19"/>
  <c r="Q27" i="19"/>
  <c r="P27" i="19"/>
  <c r="R26" i="19"/>
  <c r="Q26" i="19"/>
  <c r="P26" i="19"/>
  <c r="R25" i="19"/>
  <c r="Q25" i="19"/>
  <c r="P25" i="19"/>
  <c r="R24" i="19"/>
  <c r="Q24" i="19"/>
  <c r="P24" i="19"/>
  <c r="R23" i="19"/>
  <c r="Q23" i="19"/>
  <c r="P23" i="19"/>
  <c r="R22" i="19"/>
  <c r="Q22" i="19"/>
  <c r="P22" i="19"/>
  <c r="R21" i="19"/>
  <c r="Q21" i="19"/>
  <c r="P21" i="19"/>
  <c r="R20" i="19"/>
  <c r="Q20" i="19"/>
  <c r="P20" i="19"/>
  <c r="T20" i="19" s="1"/>
  <c r="R19" i="19"/>
  <c r="Q19" i="19"/>
  <c r="P19" i="19"/>
  <c r="R18" i="19"/>
  <c r="Q18" i="19"/>
  <c r="P18" i="19"/>
  <c r="R17" i="19"/>
  <c r="Q17" i="19"/>
  <c r="P17" i="19"/>
  <c r="R16" i="19"/>
  <c r="Q16" i="19"/>
  <c r="P16" i="19"/>
  <c r="R15" i="19"/>
  <c r="Q15" i="19"/>
  <c r="P15" i="19"/>
  <c r="R14" i="19"/>
  <c r="Q14" i="19"/>
  <c r="P14" i="19"/>
  <c r="R13" i="19"/>
  <c r="Q13" i="19"/>
  <c r="P13" i="19"/>
  <c r="R12" i="19"/>
  <c r="Q12" i="19"/>
  <c r="P12" i="19"/>
  <c r="T12" i="19" s="1"/>
  <c r="R11" i="19"/>
  <c r="Q11" i="19"/>
  <c r="P11" i="19"/>
  <c r="R10" i="19"/>
  <c r="Q10" i="19"/>
  <c r="P10" i="19"/>
  <c r="R9" i="19"/>
  <c r="Q9" i="19"/>
  <c r="P9" i="19"/>
  <c r="R8" i="19"/>
  <c r="Q8" i="19"/>
  <c r="P8" i="19"/>
  <c r="R7" i="19"/>
  <c r="Q7" i="19"/>
  <c r="P7" i="19"/>
  <c r="R6" i="19"/>
  <c r="Q6" i="19"/>
  <c r="P6" i="19"/>
  <c r="R126" i="19"/>
  <c r="Q126" i="19"/>
  <c r="P126" i="19"/>
  <c r="F21" i="16"/>
  <c r="R19" i="16"/>
  <c r="Q19" i="16"/>
  <c r="T19" i="16" s="1"/>
  <c r="P19" i="16"/>
  <c r="R18" i="16"/>
  <c r="Q18" i="16"/>
  <c r="P18" i="16"/>
  <c r="T18" i="16" s="1"/>
  <c r="R17" i="16"/>
  <c r="Q17" i="16"/>
  <c r="P17" i="16"/>
  <c r="T17" i="16" s="1"/>
  <c r="R16" i="16"/>
  <c r="Q16" i="16"/>
  <c r="P16" i="16"/>
  <c r="R15" i="16"/>
  <c r="Q15" i="16"/>
  <c r="T15" i="16" s="1"/>
  <c r="P15" i="16"/>
  <c r="R14" i="16"/>
  <c r="Q14" i="16"/>
  <c r="P14" i="16"/>
  <c r="R13" i="16"/>
  <c r="Q13" i="16"/>
  <c r="P13" i="16"/>
  <c r="T13" i="16" s="1"/>
  <c r="R12" i="16"/>
  <c r="Q12" i="16"/>
  <c r="P12" i="16"/>
  <c r="R11" i="16"/>
  <c r="Q11" i="16"/>
  <c r="P11" i="16"/>
  <c r="T11" i="16" s="1"/>
  <c r="R10" i="16"/>
  <c r="Q10" i="16"/>
  <c r="P10" i="16"/>
  <c r="T10" i="16" s="1"/>
  <c r="R9" i="16"/>
  <c r="Q9" i="16"/>
  <c r="P9" i="16"/>
  <c r="T9" i="16" s="1"/>
  <c r="R8" i="16"/>
  <c r="Q8" i="16"/>
  <c r="P8" i="16"/>
  <c r="T7" i="16"/>
  <c r="R7" i="16"/>
  <c r="Q7" i="16"/>
  <c r="P7" i="16"/>
  <c r="R6" i="16"/>
  <c r="Q6" i="16"/>
  <c r="P6" i="16"/>
  <c r="T6" i="16" s="1"/>
  <c r="R20" i="16"/>
  <c r="Q20" i="16"/>
  <c r="T20" i="16" s="1"/>
  <c r="F171" i="14"/>
  <c r="P169" i="14"/>
  <c r="Q169" i="14"/>
  <c r="T169" i="14" s="1"/>
  <c r="R169" i="14"/>
  <c r="P168" i="14"/>
  <c r="Q168" i="14"/>
  <c r="R168" i="14"/>
  <c r="R167" i="14"/>
  <c r="Q167" i="14"/>
  <c r="P167" i="14"/>
  <c r="R166" i="14"/>
  <c r="Q166" i="14"/>
  <c r="P166" i="14"/>
  <c r="R165" i="14"/>
  <c r="Q165" i="14"/>
  <c r="P165" i="14"/>
  <c r="R164" i="14"/>
  <c r="Q164" i="14"/>
  <c r="P164" i="14"/>
  <c r="R163" i="14"/>
  <c r="Q163" i="14"/>
  <c r="P163" i="14"/>
  <c r="R162" i="14"/>
  <c r="Q162" i="14"/>
  <c r="P162" i="14"/>
  <c r="R161" i="14"/>
  <c r="Q161" i="14"/>
  <c r="P161" i="14"/>
  <c r="R160" i="14"/>
  <c r="Q160" i="14"/>
  <c r="P160" i="14"/>
  <c r="R159" i="14"/>
  <c r="Q159" i="14"/>
  <c r="P159" i="14"/>
  <c r="R158" i="14"/>
  <c r="Q158" i="14"/>
  <c r="P158" i="14"/>
  <c r="R157" i="14"/>
  <c r="Q157" i="14"/>
  <c r="P157" i="14"/>
  <c r="R156" i="14"/>
  <c r="Q156" i="14"/>
  <c r="P156" i="14"/>
  <c r="R155" i="14"/>
  <c r="Q155" i="14"/>
  <c r="P155" i="14"/>
  <c r="R154" i="14"/>
  <c r="Q154" i="14"/>
  <c r="P154" i="14"/>
  <c r="R153" i="14"/>
  <c r="Q153" i="14"/>
  <c r="P153" i="14"/>
  <c r="R152" i="14"/>
  <c r="Q152" i="14"/>
  <c r="P152" i="14"/>
  <c r="R151" i="14"/>
  <c r="Q151" i="14"/>
  <c r="P151" i="14"/>
  <c r="R150" i="14"/>
  <c r="Q150" i="14"/>
  <c r="P150" i="14"/>
  <c r="R149" i="14"/>
  <c r="Q149" i="14"/>
  <c r="P149" i="14"/>
  <c r="R148" i="14"/>
  <c r="Q148" i="14"/>
  <c r="P148" i="14"/>
  <c r="R147" i="14"/>
  <c r="Q147" i="14"/>
  <c r="P147" i="14"/>
  <c r="R146" i="14"/>
  <c r="Q146" i="14"/>
  <c r="P146" i="14"/>
  <c r="R145" i="14"/>
  <c r="Q145" i="14"/>
  <c r="P145" i="14"/>
  <c r="R144" i="14"/>
  <c r="Q144" i="14"/>
  <c r="P144" i="14"/>
  <c r="R143" i="14"/>
  <c r="Q143" i="14"/>
  <c r="P143" i="14"/>
  <c r="R142" i="14"/>
  <c r="Q142" i="14"/>
  <c r="P142" i="14"/>
  <c r="R141" i="14"/>
  <c r="Q141" i="14"/>
  <c r="P141" i="14"/>
  <c r="R140" i="14"/>
  <c r="Q140" i="14"/>
  <c r="P140" i="14"/>
  <c r="R139" i="14"/>
  <c r="Q139" i="14"/>
  <c r="P139" i="14"/>
  <c r="R138" i="14"/>
  <c r="Q138" i="14"/>
  <c r="P138" i="14"/>
  <c r="R137" i="14"/>
  <c r="Q137" i="14"/>
  <c r="P137" i="14"/>
  <c r="R136" i="14"/>
  <c r="Q136" i="14"/>
  <c r="P136" i="14"/>
  <c r="R135" i="14"/>
  <c r="Q135" i="14"/>
  <c r="P135" i="14"/>
  <c r="R134" i="14"/>
  <c r="Q134" i="14"/>
  <c r="P134" i="14"/>
  <c r="R133" i="14"/>
  <c r="Q133" i="14"/>
  <c r="P133" i="14"/>
  <c r="R132" i="14"/>
  <c r="Q132" i="14"/>
  <c r="P132" i="14"/>
  <c r="R131" i="14"/>
  <c r="Q131" i="14"/>
  <c r="P131" i="14"/>
  <c r="R130" i="14"/>
  <c r="Q130" i="14"/>
  <c r="P130" i="14"/>
  <c r="R129" i="14"/>
  <c r="Q129" i="14"/>
  <c r="P129" i="14"/>
  <c r="R128" i="14"/>
  <c r="Q128" i="14"/>
  <c r="P128" i="14"/>
  <c r="R127" i="14"/>
  <c r="Q127" i="14"/>
  <c r="P127" i="14"/>
  <c r="R126" i="14"/>
  <c r="Q126" i="14"/>
  <c r="P126" i="14"/>
  <c r="R125" i="14"/>
  <c r="Q125" i="14"/>
  <c r="P125" i="14"/>
  <c r="R124" i="14"/>
  <c r="Q124" i="14"/>
  <c r="P124" i="14"/>
  <c r="R123" i="14"/>
  <c r="Q123" i="14"/>
  <c r="P123" i="14"/>
  <c r="R122" i="14"/>
  <c r="Q122" i="14"/>
  <c r="P122" i="14"/>
  <c r="R121" i="14"/>
  <c r="Q121" i="14"/>
  <c r="P121" i="14"/>
  <c r="R120" i="14"/>
  <c r="Q120" i="14"/>
  <c r="P120" i="14"/>
  <c r="R119" i="14"/>
  <c r="Q119" i="14"/>
  <c r="P119" i="14"/>
  <c r="R118" i="14"/>
  <c r="Q118" i="14"/>
  <c r="P118" i="14"/>
  <c r="R117" i="14"/>
  <c r="Q117" i="14"/>
  <c r="P117" i="14"/>
  <c r="R116" i="14"/>
  <c r="Q116" i="14"/>
  <c r="P116" i="14"/>
  <c r="R115" i="14"/>
  <c r="Q115" i="14"/>
  <c r="P115" i="14"/>
  <c r="R114" i="14"/>
  <c r="Q114" i="14"/>
  <c r="P114" i="14"/>
  <c r="R113" i="14"/>
  <c r="Q113" i="14"/>
  <c r="P113" i="14"/>
  <c r="R112" i="14"/>
  <c r="Q112" i="14"/>
  <c r="P112" i="14"/>
  <c r="R111" i="14"/>
  <c r="Q111" i="14"/>
  <c r="P111" i="14"/>
  <c r="R110" i="14"/>
  <c r="Q110" i="14"/>
  <c r="P110" i="14"/>
  <c r="R109" i="14"/>
  <c r="Q109" i="14"/>
  <c r="P109" i="14"/>
  <c r="R108" i="14"/>
  <c r="Q108" i="14"/>
  <c r="P108" i="14"/>
  <c r="R107" i="14"/>
  <c r="Q107" i="14"/>
  <c r="P107" i="14"/>
  <c r="R106" i="14"/>
  <c r="Q106" i="14"/>
  <c r="P106" i="14"/>
  <c r="R105" i="14"/>
  <c r="Q105" i="14"/>
  <c r="P105" i="14"/>
  <c r="R104" i="14"/>
  <c r="Q104" i="14"/>
  <c r="P104" i="14"/>
  <c r="R103" i="14"/>
  <c r="Q103" i="14"/>
  <c r="P103" i="14"/>
  <c r="R102" i="14"/>
  <c r="Q102" i="14"/>
  <c r="P102" i="14"/>
  <c r="R101" i="14"/>
  <c r="Q101" i="14"/>
  <c r="P101" i="14"/>
  <c r="R100" i="14"/>
  <c r="Q100" i="14"/>
  <c r="P100" i="14"/>
  <c r="R99" i="14"/>
  <c r="Q99" i="14"/>
  <c r="P99" i="14"/>
  <c r="R98" i="14"/>
  <c r="Q98" i="14"/>
  <c r="P98" i="14"/>
  <c r="R97" i="14"/>
  <c r="Q97" i="14"/>
  <c r="P97" i="14"/>
  <c r="R96" i="14"/>
  <c r="Q96" i="14"/>
  <c r="P96" i="14"/>
  <c r="R95" i="14"/>
  <c r="Q95" i="14"/>
  <c r="P95" i="14"/>
  <c r="R94" i="14"/>
  <c r="Q94" i="14"/>
  <c r="P94" i="14"/>
  <c r="R93" i="14"/>
  <c r="Q93" i="14"/>
  <c r="P93" i="14"/>
  <c r="R92" i="14"/>
  <c r="Q92" i="14"/>
  <c r="P92" i="14"/>
  <c r="R91" i="14"/>
  <c r="Q91" i="14"/>
  <c r="P91" i="14"/>
  <c r="R90" i="14"/>
  <c r="Q90" i="14"/>
  <c r="P90" i="14"/>
  <c r="R89" i="14"/>
  <c r="Q89" i="14"/>
  <c r="P89" i="14"/>
  <c r="R88" i="14"/>
  <c r="Q88" i="14"/>
  <c r="P88" i="14"/>
  <c r="R87" i="14"/>
  <c r="Q87" i="14"/>
  <c r="P87" i="14"/>
  <c r="R86" i="14"/>
  <c r="Q86" i="14"/>
  <c r="P86" i="14"/>
  <c r="R85" i="14"/>
  <c r="Q85" i="14"/>
  <c r="P85" i="14"/>
  <c r="R84" i="14"/>
  <c r="Q84" i="14"/>
  <c r="P84" i="14"/>
  <c r="R83" i="14"/>
  <c r="Q83" i="14"/>
  <c r="P83" i="14"/>
  <c r="R82" i="14"/>
  <c r="Q82" i="14"/>
  <c r="P82" i="14"/>
  <c r="R81" i="14"/>
  <c r="Q81" i="14"/>
  <c r="P81" i="14"/>
  <c r="R80" i="14"/>
  <c r="Q80" i="14"/>
  <c r="P80" i="14"/>
  <c r="R79" i="14"/>
  <c r="Q79" i="14"/>
  <c r="P79" i="14"/>
  <c r="R78" i="14"/>
  <c r="Q78" i="14"/>
  <c r="P78" i="14"/>
  <c r="R77" i="14"/>
  <c r="Q77" i="14"/>
  <c r="P77" i="14"/>
  <c r="R76" i="14"/>
  <c r="Q76" i="14"/>
  <c r="P76" i="14"/>
  <c r="R75" i="14"/>
  <c r="Q75" i="14"/>
  <c r="P75" i="14"/>
  <c r="R74" i="14"/>
  <c r="Q74" i="14"/>
  <c r="P74" i="14"/>
  <c r="R73" i="14"/>
  <c r="Q73" i="14"/>
  <c r="P73" i="14"/>
  <c r="R72" i="14"/>
  <c r="Q72" i="14"/>
  <c r="P72" i="14"/>
  <c r="R71" i="14"/>
  <c r="Q71" i="14"/>
  <c r="P71" i="14"/>
  <c r="R70" i="14"/>
  <c r="Q70" i="14"/>
  <c r="P70" i="14"/>
  <c r="R69" i="14"/>
  <c r="Q69" i="14"/>
  <c r="P69" i="14"/>
  <c r="R68" i="14"/>
  <c r="Q68" i="14"/>
  <c r="P68" i="14"/>
  <c r="R67" i="14"/>
  <c r="Q67" i="14"/>
  <c r="P67" i="14"/>
  <c r="R66" i="14"/>
  <c r="Q66" i="14"/>
  <c r="P66" i="14"/>
  <c r="R65" i="14"/>
  <c r="Q65" i="14"/>
  <c r="P65" i="14"/>
  <c r="R64" i="14"/>
  <c r="Q64" i="14"/>
  <c r="P64" i="14"/>
  <c r="R63" i="14"/>
  <c r="Q63" i="14"/>
  <c r="P63" i="14"/>
  <c r="R62" i="14"/>
  <c r="Q62" i="14"/>
  <c r="P62" i="14"/>
  <c r="R61" i="14"/>
  <c r="Q61" i="14"/>
  <c r="P61" i="14"/>
  <c r="R60" i="14"/>
  <c r="Q60" i="14"/>
  <c r="P60" i="14"/>
  <c r="R59" i="14"/>
  <c r="Q59" i="14"/>
  <c r="P59" i="14"/>
  <c r="R58" i="14"/>
  <c r="Q58" i="14"/>
  <c r="P58" i="14"/>
  <c r="R57" i="14"/>
  <c r="Q57" i="14"/>
  <c r="P57" i="14"/>
  <c r="R56" i="14"/>
  <c r="Q56" i="14"/>
  <c r="P56" i="14"/>
  <c r="R55" i="14"/>
  <c r="Q55" i="14"/>
  <c r="P55" i="14"/>
  <c r="R54" i="14"/>
  <c r="Q54" i="14"/>
  <c r="P54" i="14"/>
  <c r="R53" i="14"/>
  <c r="Q53" i="14"/>
  <c r="P53" i="14"/>
  <c r="R52" i="14"/>
  <c r="Q52" i="14"/>
  <c r="P52" i="14"/>
  <c r="R51" i="14"/>
  <c r="Q51" i="14"/>
  <c r="P51" i="14"/>
  <c r="R50" i="14"/>
  <c r="Q50" i="14"/>
  <c r="P50" i="14"/>
  <c r="R49" i="14"/>
  <c r="Q49" i="14"/>
  <c r="P49" i="14"/>
  <c r="R48" i="14"/>
  <c r="Q48" i="14"/>
  <c r="P48" i="14"/>
  <c r="R47" i="14"/>
  <c r="Q47" i="14"/>
  <c r="P47" i="14"/>
  <c r="R46" i="14"/>
  <c r="Q46" i="14"/>
  <c r="P46" i="14"/>
  <c r="R45" i="14"/>
  <c r="Q45" i="14"/>
  <c r="P45" i="14"/>
  <c r="R44" i="14"/>
  <c r="Q44" i="14"/>
  <c r="P44" i="14"/>
  <c r="R43" i="14"/>
  <c r="Q43" i="14"/>
  <c r="P43" i="14"/>
  <c r="R42" i="14"/>
  <c r="Q42" i="14"/>
  <c r="P42" i="14"/>
  <c r="R41" i="14"/>
  <c r="Q41" i="14"/>
  <c r="P41" i="14"/>
  <c r="R40" i="14"/>
  <c r="Q40" i="14"/>
  <c r="P40" i="14"/>
  <c r="R39" i="14"/>
  <c r="Q39" i="14"/>
  <c r="P39" i="14"/>
  <c r="R38" i="14"/>
  <c r="Q38" i="14"/>
  <c r="P38" i="14"/>
  <c r="R37" i="14"/>
  <c r="Q37" i="14"/>
  <c r="P37" i="14"/>
  <c r="R36" i="14"/>
  <c r="Q36" i="14"/>
  <c r="P36" i="14"/>
  <c r="R35" i="14"/>
  <c r="Q35" i="14"/>
  <c r="P35" i="14"/>
  <c r="R34" i="14"/>
  <c r="Q34" i="14"/>
  <c r="P34" i="14"/>
  <c r="R33" i="14"/>
  <c r="Q33" i="14"/>
  <c r="P33" i="14"/>
  <c r="R32" i="14"/>
  <c r="Q32" i="14"/>
  <c r="P32" i="14"/>
  <c r="R31" i="14"/>
  <c r="Q31" i="14"/>
  <c r="P31" i="14"/>
  <c r="R30" i="14"/>
  <c r="Q30" i="14"/>
  <c r="P30" i="14"/>
  <c r="R29" i="14"/>
  <c r="Q29" i="14"/>
  <c r="P29" i="14"/>
  <c r="R28" i="14"/>
  <c r="Q28" i="14"/>
  <c r="P28" i="14"/>
  <c r="R27" i="14"/>
  <c r="Q27" i="14"/>
  <c r="P27" i="14"/>
  <c r="R26" i="14"/>
  <c r="Q26" i="14"/>
  <c r="P26" i="14"/>
  <c r="R25" i="14"/>
  <c r="Q25" i="14"/>
  <c r="P25" i="14"/>
  <c r="R24" i="14"/>
  <c r="Q24" i="14"/>
  <c r="P24" i="14"/>
  <c r="R23" i="14"/>
  <c r="Q23" i="14"/>
  <c r="P23" i="14"/>
  <c r="R22" i="14"/>
  <c r="Q22" i="14"/>
  <c r="P22" i="14"/>
  <c r="R21" i="14"/>
  <c r="Q21" i="14"/>
  <c r="P21" i="14"/>
  <c r="R20" i="14"/>
  <c r="Q20" i="14"/>
  <c r="P20" i="14"/>
  <c r="R19" i="14"/>
  <c r="Q19" i="14"/>
  <c r="P19" i="14"/>
  <c r="R18" i="14"/>
  <c r="Q18" i="14"/>
  <c r="P18" i="14"/>
  <c r="R17" i="14"/>
  <c r="Q17" i="14"/>
  <c r="P17" i="14"/>
  <c r="R16" i="14"/>
  <c r="Q16" i="14"/>
  <c r="P16" i="14"/>
  <c r="R15" i="14"/>
  <c r="Q15" i="14"/>
  <c r="P15" i="14"/>
  <c r="R14" i="14"/>
  <c r="Q14" i="14"/>
  <c r="P14" i="14"/>
  <c r="R13" i="14"/>
  <c r="Q13" i="14"/>
  <c r="P13" i="14"/>
  <c r="R12" i="14"/>
  <c r="Q12" i="14"/>
  <c r="P12" i="14"/>
  <c r="R11" i="14"/>
  <c r="Q11" i="14"/>
  <c r="P11" i="14"/>
  <c r="R10" i="14"/>
  <c r="Q10" i="14"/>
  <c r="P10" i="14"/>
  <c r="R9" i="14"/>
  <c r="Q9" i="14"/>
  <c r="P9" i="14"/>
  <c r="R8" i="14"/>
  <c r="Q8" i="14"/>
  <c r="P8" i="14"/>
  <c r="R7" i="14"/>
  <c r="Q7" i="14"/>
  <c r="P7" i="14"/>
  <c r="R6" i="14"/>
  <c r="Q6" i="14"/>
  <c r="P6" i="14"/>
  <c r="R170" i="14"/>
  <c r="Q170" i="14"/>
  <c r="F202" i="13"/>
  <c r="R201" i="13"/>
  <c r="Q201" i="13"/>
  <c r="P201" i="13"/>
  <c r="T201" i="13" s="1"/>
  <c r="R200" i="13"/>
  <c r="Q200" i="13"/>
  <c r="P200" i="13"/>
  <c r="R199" i="13"/>
  <c r="Q199" i="13"/>
  <c r="P199" i="13"/>
  <c r="R198" i="13"/>
  <c r="Q198" i="13"/>
  <c r="P198" i="13"/>
  <c r="R197" i="13"/>
  <c r="Q197" i="13"/>
  <c r="P197" i="13"/>
  <c r="R196" i="13"/>
  <c r="Q196" i="13"/>
  <c r="P196" i="13"/>
  <c r="R195" i="13"/>
  <c r="Q195" i="13"/>
  <c r="P195" i="13"/>
  <c r="R194" i="13"/>
  <c r="Q194" i="13"/>
  <c r="P194" i="13"/>
  <c r="R193" i="13"/>
  <c r="Q193" i="13"/>
  <c r="P193" i="13"/>
  <c r="T193" i="13" s="1"/>
  <c r="R192" i="13"/>
  <c r="Q192" i="13"/>
  <c r="P192" i="13"/>
  <c r="R191" i="13"/>
  <c r="Q191" i="13"/>
  <c r="P191" i="13"/>
  <c r="R190" i="13"/>
  <c r="Q190" i="13"/>
  <c r="P190" i="13"/>
  <c r="R189" i="13"/>
  <c r="Q189" i="13"/>
  <c r="P189" i="13"/>
  <c r="R188" i="13"/>
  <c r="Q188" i="13"/>
  <c r="P188" i="13"/>
  <c r="R187" i="13"/>
  <c r="Q187" i="13"/>
  <c r="P187" i="13"/>
  <c r="R186" i="13"/>
  <c r="Q186" i="13"/>
  <c r="P186" i="13"/>
  <c r="R185" i="13"/>
  <c r="Q185" i="13"/>
  <c r="P185" i="13"/>
  <c r="T185" i="13" s="1"/>
  <c r="R184" i="13"/>
  <c r="Q184" i="13"/>
  <c r="P184" i="13"/>
  <c r="R183" i="13"/>
  <c r="Q183" i="13"/>
  <c r="P183" i="13"/>
  <c r="R182" i="13"/>
  <c r="Q182" i="13"/>
  <c r="P182" i="13"/>
  <c r="R181" i="13"/>
  <c r="Q181" i="13"/>
  <c r="P181" i="13"/>
  <c r="R180" i="13"/>
  <c r="Q180" i="13"/>
  <c r="P180" i="13"/>
  <c r="R179" i="13"/>
  <c r="Q179" i="13"/>
  <c r="P179" i="13"/>
  <c r="R178" i="13"/>
  <c r="Q178" i="13"/>
  <c r="P178" i="13"/>
  <c r="R177" i="13"/>
  <c r="Q177" i="13"/>
  <c r="P177" i="13"/>
  <c r="T177" i="13" s="1"/>
  <c r="R176" i="13"/>
  <c r="Q176" i="13"/>
  <c r="P176" i="13"/>
  <c r="R175" i="13"/>
  <c r="Q175" i="13"/>
  <c r="P175" i="13"/>
  <c r="R174" i="13"/>
  <c r="Q174" i="13"/>
  <c r="P174" i="13"/>
  <c r="R173" i="13"/>
  <c r="Q173" i="13"/>
  <c r="P173" i="13"/>
  <c r="R172" i="13"/>
  <c r="Q172" i="13"/>
  <c r="P172" i="13"/>
  <c r="R171" i="13"/>
  <c r="Q171" i="13"/>
  <c r="P171" i="13"/>
  <c r="R170" i="13"/>
  <c r="Q170" i="13"/>
  <c r="P170" i="13"/>
  <c r="R169" i="13"/>
  <c r="Q169" i="13"/>
  <c r="P169" i="13"/>
  <c r="R168" i="13"/>
  <c r="Q168" i="13"/>
  <c r="P168" i="13"/>
  <c r="R167" i="13"/>
  <c r="Q167" i="13"/>
  <c r="P167" i="13"/>
  <c r="R166" i="13"/>
  <c r="Q166" i="13"/>
  <c r="P166" i="13"/>
  <c r="R165" i="13"/>
  <c r="Q165" i="13"/>
  <c r="P165" i="13"/>
  <c r="R164" i="13"/>
  <c r="Q164" i="13"/>
  <c r="P164" i="13"/>
  <c r="R163" i="13"/>
  <c r="Q163" i="13"/>
  <c r="P163" i="13"/>
  <c r="R162" i="13"/>
  <c r="Q162" i="13"/>
  <c r="P162" i="13"/>
  <c r="R161" i="13"/>
  <c r="Q161" i="13"/>
  <c r="P161" i="13"/>
  <c r="R160" i="13"/>
  <c r="Q160" i="13"/>
  <c r="P160" i="13"/>
  <c r="R159" i="13"/>
  <c r="Q159" i="13"/>
  <c r="P159" i="13"/>
  <c r="R158" i="13"/>
  <c r="Q158" i="13"/>
  <c r="P158" i="13"/>
  <c r="R157" i="13"/>
  <c r="Q157" i="13"/>
  <c r="P157" i="13"/>
  <c r="R156" i="13"/>
  <c r="Q156" i="13"/>
  <c r="P156" i="13"/>
  <c r="R155" i="13"/>
  <c r="Q155" i="13"/>
  <c r="P155" i="13"/>
  <c r="R154" i="13"/>
  <c r="Q154" i="13"/>
  <c r="P154" i="13"/>
  <c r="R153" i="13"/>
  <c r="Q153" i="13"/>
  <c r="P153" i="13"/>
  <c r="R152" i="13"/>
  <c r="Q152" i="13"/>
  <c r="P152" i="13"/>
  <c r="R151" i="13"/>
  <c r="Q151" i="13"/>
  <c r="P151" i="13"/>
  <c r="R150" i="13"/>
  <c r="Q150" i="13"/>
  <c r="P150" i="13"/>
  <c r="R149" i="13"/>
  <c r="Q149" i="13"/>
  <c r="P149" i="13"/>
  <c r="R148" i="13"/>
  <c r="Q148" i="13"/>
  <c r="P148" i="13"/>
  <c r="R147" i="13"/>
  <c r="Q147" i="13"/>
  <c r="P147" i="13"/>
  <c r="R146" i="13"/>
  <c r="Q146" i="13"/>
  <c r="P146" i="13"/>
  <c r="R145" i="13"/>
  <c r="Q145" i="13"/>
  <c r="P145" i="13"/>
  <c r="R144" i="13"/>
  <c r="Q144" i="13"/>
  <c r="P144" i="13"/>
  <c r="R143" i="13"/>
  <c r="Q143" i="13"/>
  <c r="P143" i="13"/>
  <c r="R142" i="13"/>
  <c r="Q142" i="13"/>
  <c r="P142" i="13"/>
  <c r="R141" i="13"/>
  <c r="Q141" i="13"/>
  <c r="P141" i="13"/>
  <c r="R140" i="13"/>
  <c r="Q140" i="13"/>
  <c r="P140" i="13"/>
  <c r="R139" i="13"/>
  <c r="Q139" i="13"/>
  <c r="P139" i="13"/>
  <c r="R138" i="13"/>
  <c r="Q138" i="13"/>
  <c r="P138" i="13"/>
  <c r="R137" i="13"/>
  <c r="Q137" i="13"/>
  <c r="P137" i="13"/>
  <c r="R136" i="13"/>
  <c r="Q136" i="13"/>
  <c r="P136" i="13"/>
  <c r="R135" i="13"/>
  <c r="Q135" i="13"/>
  <c r="P135" i="13"/>
  <c r="R134" i="13"/>
  <c r="Q134" i="13"/>
  <c r="P134" i="13"/>
  <c r="R133" i="13"/>
  <c r="Q133" i="13"/>
  <c r="P133" i="13"/>
  <c r="R132" i="13"/>
  <c r="Q132" i="13"/>
  <c r="P132" i="13"/>
  <c r="R131" i="13"/>
  <c r="Q131" i="13"/>
  <c r="P131" i="13"/>
  <c r="R130" i="13"/>
  <c r="Q130" i="13"/>
  <c r="P130" i="13"/>
  <c r="R129" i="13"/>
  <c r="Q129" i="13"/>
  <c r="P129" i="13"/>
  <c r="R128" i="13"/>
  <c r="Q128" i="13"/>
  <c r="P128" i="13"/>
  <c r="R127" i="13"/>
  <c r="Q127" i="13"/>
  <c r="P127" i="13"/>
  <c r="R126" i="13"/>
  <c r="Q126" i="13"/>
  <c r="P126" i="13"/>
  <c r="R125" i="13"/>
  <c r="Q125" i="13"/>
  <c r="P125" i="13"/>
  <c r="R124" i="13"/>
  <c r="Q124" i="13"/>
  <c r="P124" i="13"/>
  <c r="R123" i="13"/>
  <c r="Q123" i="13"/>
  <c r="P123" i="13"/>
  <c r="R122" i="13"/>
  <c r="Q122" i="13"/>
  <c r="P122" i="13"/>
  <c r="R121" i="13"/>
  <c r="Q121" i="13"/>
  <c r="P121" i="13"/>
  <c r="R120" i="13"/>
  <c r="Q120" i="13"/>
  <c r="P120" i="13"/>
  <c r="R119" i="13"/>
  <c r="Q119" i="13"/>
  <c r="P119" i="13"/>
  <c r="R118" i="13"/>
  <c r="Q118" i="13"/>
  <c r="P118" i="13"/>
  <c r="R117" i="13"/>
  <c r="Q117" i="13"/>
  <c r="P117" i="13"/>
  <c r="R116" i="13"/>
  <c r="Q116" i="13"/>
  <c r="P116" i="13"/>
  <c r="R115" i="13"/>
  <c r="Q115" i="13"/>
  <c r="P115" i="13"/>
  <c r="R114" i="13"/>
  <c r="Q114" i="13"/>
  <c r="P114" i="13"/>
  <c r="R113" i="13"/>
  <c r="Q113" i="13"/>
  <c r="P113" i="13"/>
  <c r="R112" i="13"/>
  <c r="Q112" i="13"/>
  <c r="P112" i="13"/>
  <c r="R111" i="13"/>
  <c r="Q111" i="13"/>
  <c r="P111" i="13"/>
  <c r="R110" i="13"/>
  <c r="Q110" i="13"/>
  <c r="P110" i="13"/>
  <c r="R109" i="13"/>
  <c r="Q109" i="13"/>
  <c r="P109" i="13"/>
  <c r="R108" i="13"/>
  <c r="Q108" i="13"/>
  <c r="P108" i="13"/>
  <c r="R107" i="13"/>
  <c r="Q107" i="13"/>
  <c r="P107" i="13"/>
  <c r="R106" i="13"/>
  <c r="Q106" i="13"/>
  <c r="P106" i="13"/>
  <c r="R105" i="13"/>
  <c r="Q105" i="13"/>
  <c r="P105" i="13"/>
  <c r="R104" i="13"/>
  <c r="Q104" i="13"/>
  <c r="P104" i="13"/>
  <c r="R103" i="13"/>
  <c r="Q103" i="13"/>
  <c r="P103" i="13"/>
  <c r="R102" i="13"/>
  <c r="Q102" i="13"/>
  <c r="P102" i="13"/>
  <c r="R101" i="13"/>
  <c r="Q101" i="13"/>
  <c r="P101" i="13"/>
  <c r="R100" i="13"/>
  <c r="Q100" i="13"/>
  <c r="P100" i="13"/>
  <c r="R99" i="13"/>
  <c r="Q99" i="13"/>
  <c r="P99" i="13"/>
  <c r="R98" i="13"/>
  <c r="Q98" i="13"/>
  <c r="P98" i="13"/>
  <c r="R97" i="13"/>
  <c r="Q97" i="13"/>
  <c r="P97" i="13"/>
  <c r="R96" i="13"/>
  <c r="Q96" i="13"/>
  <c r="P96" i="13"/>
  <c r="R95" i="13"/>
  <c r="Q95" i="13"/>
  <c r="P95" i="13"/>
  <c r="R94" i="13"/>
  <c r="Q94" i="13"/>
  <c r="P94" i="13"/>
  <c r="R93" i="13"/>
  <c r="Q93" i="13"/>
  <c r="P93" i="13"/>
  <c r="R92" i="13"/>
  <c r="Q92" i="13"/>
  <c r="P92" i="13"/>
  <c r="R91" i="13"/>
  <c r="Q91" i="13"/>
  <c r="P91" i="13"/>
  <c r="R90" i="13"/>
  <c r="Q90" i="13"/>
  <c r="P90" i="13"/>
  <c r="R89" i="13"/>
  <c r="Q89" i="13"/>
  <c r="P89" i="13"/>
  <c r="R88" i="13"/>
  <c r="Q88" i="13"/>
  <c r="P88" i="13"/>
  <c r="R87" i="13"/>
  <c r="Q87" i="13"/>
  <c r="P87" i="13"/>
  <c r="R86" i="13"/>
  <c r="Q86" i="13"/>
  <c r="P86" i="13"/>
  <c r="R85" i="13"/>
  <c r="Q85" i="13"/>
  <c r="P85" i="13"/>
  <c r="R84" i="13"/>
  <c r="Q84" i="13"/>
  <c r="P84" i="13"/>
  <c r="R83" i="13"/>
  <c r="Q83" i="13"/>
  <c r="P83" i="13"/>
  <c r="R82" i="13"/>
  <c r="Q82" i="13"/>
  <c r="P82" i="13"/>
  <c r="R81" i="13"/>
  <c r="Q81" i="13"/>
  <c r="P81" i="13"/>
  <c r="R80" i="13"/>
  <c r="Q80" i="13"/>
  <c r="P80" i="13"/>
  <c r="R79" i="13"/>
  <c r="Q79" i="13"/>
  <c r="P79" i="13"/>
  <c r="R78" i="13"/>
  <c r="Q78" i="13"/>
  <c r="P78" i="13"/>
  <c r="R77" i="13"/>
  <c r="Q77" i="13"/>
  <c r="P77" i="13"/>
  <c r="R76" i="13"/>
  <c r="Q76" i="13"/>
  <c r="P76" i="13"/>
  <c r="R75" i="13"/>
  <c r="Q75" i="13"/>
  <c r="P75" i="13"/>
  <c r="R74" i="13"/>
  <c r="Q74" i="13"/>
  <c r="P74" i="13"/>
  <c r="R73" i="13"/>
  <c r="Q73" i="13"/>
  <c r="P73" i="13"/>
  <c r="R72" i="13"/>
  <c r="Q72" i="13"/>
  <c r="P72" i="13"/>
  <c r="R71" i="13"/>
  <c r="Q71" i="13"/>
  <c r="P71" i="13"/>
  <c r="R70" i="13"/>
  <c r="Q70" i="13"/>
  <c r="P70" i="13"/>
  <c r="R69" i="13"/>
  <c r="Q69" i="13"/>
  <c r="P69" i="13"/>
  <c r="R68" i="13"/>
  <c r="Q68" i="13"/>
  <c r="P68" i="13"/>
  <c r="R67" i="13"/>
  <c r="Q67" i="13"/>
  <c r="P67" i="13"/>
  <c r="R66" i="13"/>
  <c r="Q66" i="13"/>
  <c r="P66" i="13"/>
  <c r="R65" i="13"/>
  <c r="Q65" i="13"/>
  <c r="P65" i="13"/>
  <c r="R64" i="13"/>
  <c r="Q64" i="13"/>
  <c r="P64" i="13"/>
  <c r="R63" i="13"/>
  <c r="Q63" i="13"/>
  <c r="P63" i="13"/>
  <c r="R62" i="13"/>
  <c r="Q62" i="13"/>
  <c r="P62" i="13"/>
  <c r="R61" i="13"/>
  <c r="Q61" i="13"/>
  <c r="P61" i="13"/>
  <c r="R60" i="13"/>
  <c r="Q60" i="13"/>
  <c r="P60" i="13"/>
  <c r="R59" i="13"/>
  <c r="Q59" i="13"/>
  <c r="P59" i="13"/>
  <c r="R58" i="13"/>
  <c r="Q58" i="13"/>
  <c r="P58" i="13"/>
  <c r="R57" i="13"/>
  <c r="Q57" i="13"/>
  <c r="P57" i="13"/>
  <c r="R56" i="13"/>
  <c r="Q56" i="13"/>
  <c r="P56" i="13"/>
  <c r="R55" i="13"/>
  <c r="Q55" i="13"/>
  <c r="P55" i="13"/>
  <c r="R54" i="13"/>
  <c r="Q54" i="13"/>
  <c r="P54" i="13"/>
  <c r="R53" i="13"/>
  <c r="Q53" i="13"/>
  <c r="P53" i="13"/>
  <c r="R52" i="13"/>
  <c r="Q52" i="13"/>
  <c r="P52" i="13"/>
  <c r="R51" i="13"/>
  <c r="Q51" i="13"/>
  <c r="P51" i="13"/>
  <c r="R50" i="13"/>
  <c r="Q50" i="13"/>
  <c r="P50" i="13"/>
  <c r="R49" i="13"/>
  <c r="Q49" i="13"/>
  <c r="P49" i="13"/>
  <c r="R48" i="13"/>
  <c r="Q48" i="13"/>
  <c r="P48" i="13"/>
  <c r="R47" i="13"/>
  <c r="Q47" i="13"/>
  <c r="P47" i="13"/>
  <c r="R46" i="13"/>
  <c r="Q46" i="13"/>
  <c r="P46" i="13"/>
  <c r="R45" i="13"/>
  <c r="Q45" i="13"/>
  <c r="P45" i="13"/>
  <c r="R44" i="13"/>
  <c r="Q44" i="13"/>
  <c r="P44" i="13"/>
  <c r="R43" i="13"/>
  <c r="Q43" i="13"/>
  <c r="P43" i="13"/>
  <c r="R42" i="13"/>
  <c r="Q42" i="13"/>
  <c r="P42" i="13"/>
  <c r="R41" i="13"/>
  <c r="Q41" i="13"/>
  <c r="P41" i="13"/>
  <c r="R40" i="13"/>
  <c r="Q40" i="13"/>
  <c r="P40" i="13"/>
  <c r="R39" i="13"/>
  <c r="Q39" i="13"/>
  <c r="P39" i="13"/>
  <c r="R38" i="13"/>
  <c r="Q38" i="13"/>
  <c r="P38" i="13"/>
  <c r="R37" i="13"/>
  <c r="Q37" i="13"/>
  <c r="P37" i="13"/>
  <c r="R36" i="13"/>
  <c r="Q36" i="13"/>
  <c r="P36" i="13"/>
  <c r="R35" i="13"/>
  <c r="Q35" i="13"/>
  <c r="P35" i="13"/>
  <c r="R34" i="13"/>
  <c r="Q34" i="13"/>
  <c r="P34" i="13"/>
  <c r="R33" i="13"/>
  <c r="Q33" i="13"/>
  <c r="P33" i="13"/>
  <c r="R32" i="13"/>
  <c r="Q32" i="13"/>
  <c r="P32" i="13"/>
  <c r="R31" i="13"/>
  <c r="Q31" i="13"/>
  <c r="P31" i="13"/>
  <c r="R30" i="13"/>
  <c r="Q30" i="13"/>
  <c r="P30" i="13"/>
  <c r="R29" i="13"/>
  <c r="Q29" i="13"/>
  <c r="P29" i="13"/>
  <c r="R28" i="13"/>
  <c r="Q28" i="13"/>
  <c r="P28" i="13"/>
  <c r="R27" i="13"/>
  <c r="Q27" i="13"/>
  <c r="P27" i="13"/>
  <c r="R26" i="13"/>
  <c r="Q26" i="13"/>
  <c r="P26" i="13"/>
  <c r="R25" i="13"/>
  <c r="Q25" i="13"/>
  <c r="P25" i="13"/>
  <c r="R24" i="13"/>
  <c r="Q24" i="13"/>
  <c r="P24" i="13"/>
  <c r="R23" i="13"/>
  <c r="Q23" i="13"/>
  <c r="P23" i="13"/>
  <c r="R22" i="13"/>
  <c r="Q22" i="13"/>
  <c r="P22" i="13"/>
  <c r="R21" i="13"/>
  <c r="Q21" i="13"/>
  <c r="P21" i="13"/>
  <c r="R20" i="13"/>
  <c r="Q20" i="13"/>
  <c r="P20" i="13"/>
  <c r="R19" i="13"/>
  <c r="Q19" i="13"/>
  <c r="P19" i="13"/>
  <c r="R18" i="13"/>
  <c r="Q18" i="13"/>
  <c r="P18" i="13"/>
  <c r="R17" i="13"/>
  <c r="Q17" i="13"/>
  <c r="P17" i="13"/>
  <c r="R16" i="13"/>
  <c r="Q16" i="13"/>
  <c r="P16" i="13"/>
  <c r="R15" i="13"/>
  <c r="Q15" i="13"/>
  <c r="P15" i="13"/>
  <c r="R14" i="13"/>
  <c r="Q14" i="13"/>
  <c r="P14" i="13"/>
  <c r="R13" i="13"/>
  <c r="Q13" i="13"/>
  <c r="P13" i="13"/>
  <c r="R12" i="13"/>
  <c r="Q12" i="13"/>
  <c r="P12" i="13"/>
  <c r="R11" i="13"/>
  <c r="Q11" i="13"/>
  <c r="P11" i="13"/>
  <c r="R10" i="13"/>
  <c r="Q10" i="13"/>
  <c r="P10" i="13"/>
  <c r="R9" i="13"/>
  <c r="Q9" i="13"/>
  <c r="P9" i="13"/>
  <c r="R8" i="13"/>
  <c r="Q8" i="13"/>
  <c r="P8" i="13"/>
  <c r="R7" i="13"/>
  <c r="Q7" i="13"/>
  <c r="P7" i="13"/>
  <c r="R6" i="13"/>
  <c r="Q6" i="13"/>
  <c r="P6" i="13"/>
  <c r="P12" i="9"/>
  <c r="Q12" i="9"/>
  <c r="R12" i="9"/>
  <c r="P13" i="9"/>
  <c r="Q13" i="9"/>
  <c r="R13" i="9"/>
  <c r="P14" i="9"/>
  <c r="Q14" i="9"/>
  <c r="R14" i="9"/>
  <c r="P15" i="9"/>
  <c r="Q15" i="9"/>
  <c r="R15" i="9"/>
  <c r="P16" i="9"/>
  <c r="Q16" i="9"/>
  <c r="R16" i="9"/>
  <c r="P17" i="9"/>
  <c r="Q17" i="9"/>
  <c r="R17" i="9"/>
  <c r="P18" i="9"/>
  <c r="Q18" i="9"/>
  <c r="R18" i="9"/>
  <c r="P19" i="9"/>
  <c r="Q19" i="9"/>
  <c r="R19" i="9"/>
  <c r="P20" i="9"/>
  <c r="Q20" i="9"/>
  <c r="R20" i="9"/>
  <c r="P21" i="9"/>
  <c r="Q21" i="9"/>
  <c r="R21" i="9"/>
  <c r="P22" i="9"/>
  <c r="Q22" i="9"/>
  <c r="R22" i="9"/>
  <c r="P23" i="9"/>
  <c r="Q23" i="9"/>
  <c r="R23" i="9"/>
  <c r="P24" i="9"/>
  <c r="Q24" i="9"/>
  <c r="R24" i="9"/>
  <c r="P25" i="9"/>
  <c r="Q25" i="9"/>
  <c r="R25" i="9"/>
  <c r="P26" i="9"/>
  <c r="Q26" i="9"/>
  <c r="R26" i="9"/>
  <c r="P27" i="9"/>
  <c r="Q27" i="9"/>
  <c r="R27" i="9"/>
  <c r="P28" i="9"/>
  <c r="Q28" i="9"/>
  <c r="R28" i="9"/>
  <c r="P29" i="9"/>
  <c r="Q29" i="9"/>
  <c r="R29" i="9"/>
  <c r="P30" i="9"/>
  <c r="Q30" i="9"/>
  <c r="R30" i="9"/>
  <c r="P31" i="9"/>
  <c r="Q31" i="9"/>
  <c r="R31" i="9"/>
  <c r="P32" i="9"/>
  <c r="Q32" i="9"/>
  <c r="R32" i="9"/>
  <c r="P33" i="9"/>
  <c r="Q33" i="9"/>
  <c r="R33" i="9"/>
  <c r="P34" i="9"/>
  <c r="Q34" i="9"/>
  <c r="R34" i="9"/>
  <c r="P35" i="9"/>
  <c r="Q35" i="9"/>
  <c r="R35" i="9"/>
  <c r="P36" i="9"/>
  <c r="Q36" i="9"/>
  <c r="R36" i="9"/>
  <c r="P37" i="9"/>
  <c r="Q37" i="9"/>
  <c r="R37" i="9"/>
  <c r="P38" i="9"/>
  <c r="Q38" i="9"/>
  <c r="R38" i="9"/>
  <c r="P39" i="9"/>
  <c r="Q39" i="9"/>
  <c r="R39" i="9"/>
  <c r="P40" i="9"/>
  <c r="Q40" i="9"/>
  <c r="R40" i="9"/>
  <c r="P41" i="9"/>
  <c r="Q41" i="9"/>
  <c r="R41" i="9"/>
  <c r="P42" i="9"/>
  <c r="Q42" i="9"/>
  <c r="R42" i="9"/>
  <c r="P43" i="9"/>
  <c r="Q43" i="9"/>
  <c r="R43" i="9"/>
  <c r="P44" i="9"/>
  <c r="Q44" i="9"/>
  <c r="R44" i="9"/>
  <c r="P45" i="9"/>
  <c r="Q45" i="9"/>
  <c r="R45" i="9"/>
  <c r="P46" i="9"/>
  <c r="Q46" i="9"/>
  <c r="R46" i="9"/>
  <c r="P47" i="9"/>
  <c r="Q47" i="9"/>
  <c r="R47" i="9"/>
  <c r="P48" i="9"/>
  <c r="Q48" i="9"/>
  <c r="R48" i="9"/>
  <c r="P49" i="9"/>
  <c r="Q49" i="9"/>
  <c r="R49" i="9"/>
  <c r="P50" i="9"/>
  <c r="Q50" i="9"/>
  <c r="R50" i="9"/>
  <c r="P51" i="9"/>
  <c r="Q51" i="9"/>
  <c r="R51" i="9"/>
  <c r="P52" i="9"/>
  <c r="Q52" i="9"/>
  <c r="R52" i="9"/>
  <c r="P53" i="9"/>
  <c r="Q53" i="9"/>
  <c r="R53" i="9"/>
  <c r="P54" i="9"/>
  <c r="Q54" i="9"/>
  <c r="R54" i="9"/>
  <c r="P55" i="9"/>
  <c r="Q55" i="9"/>
  <c r="R55" i="9"/>
  <c r="P56" i="9"/>
  <c r="Q56" i="9"/>
  <c r="R56" i="9"/>
  <c r="P57" i="9"/>
  <c r="Q57" i="9"/>
  <c r="R57" i="9"/>
  <c r="P58" i="9"/>
  <c r="Q58" i="9"/>
  <c r="R58" i="9"/>
  <c r="P59" i="9"/>
  <c r="Q59" i="9"/>
  <c r="R59" i="9"/>
  <c r="P60" i="9"/>
  <c r="Q60" i="9"/>
  <c r="R60" i="9"/>
  <c r="P61" i="9"/>
  <c r="Q61" i="9"/>
  <c r="R61" i="9"/>
  <c r="P62" i="9"/>
  <c r="Q62" i="9"/>
  <c r="R62" i="9"/>
  <c r="P63" i="9"/>
  <c r="Q63" i="9"/>
  <c r="R63" i="9"/>
  <c r="P64" i="9"/>
  <c r="Q64" i="9"/>
  <c r="R64" i="9"/>
  <c r="P65" i="9"/>
  <c r="Q65" i="9"/>
  <c r="R65" i="9"/>
  <c r="P66" i="9"/>
  <c r="Q66" i="9"/>
  <c r="R66" i="9"/>
  <c r="P67" i="9"/>
  <c r="Q67" i="9"/>
  <c r="R67" i="9"/>
  <c r="P68" i="9"/>
  <c r="Q68" i="9"/>
  <c r="R68" i="9"/>
  <c r="P69" i="9"/>
  <c r="Q69" i="9"/>
  <c r="R69" i="9"/>
  <c r="P70" i="9"/>
  <c r="Q70" i="9"/>
  <c r="R70" i="9"/>
  <c r="P71" i="9"/>
  <c r="Q71" i="9"/>
  <c r="R71" i="9"/>
  <c r="P72" i="9"/>
  <c r="Q72" i="9"/>
  <c r="R72" i="9"/>
  <c r="P73" i="9"/>
  <c r="Q73" i="9"/>
  <c r="R73" i="9"/>
  <c r="P74" i="9"/>
  <c r="Q74" i="9"/>
  <c r="R74" i="9"/>
  <c r="P75" i="9"/>
  <c r="Q75" i="9"/>
  <c r="R75" i="9"/>
  <c r="P76" i="9"/>
  <c r="Q76" i="9"/>
  <c r="R76" i="9"/>
  <c r="P77" i="9"/>
  <c r="Q77" i="9"/>
  <c r="R77" i="9"/>
  <c r="P78" i="9"/>
  <c r="Q78" i="9"/>
  <c r="R78" i="9"/>
  <c r="P79" i="9"/>
  <c r="Q79" i="9"/>
  <c r="R79" i="9"/>
  <c r="P80" i="9"/>
  <c r="Q80" i="9"/>
  <c r="R80" i="9"/>
  <c r="P81" i="9"/>
  <c r="Q81" i="9"/>
  <c r="R81" i="9"/>
  <c r="P82" i="9"/>
  <c r="Q82" i="9"/>
  <c r="R82" i="9"/>
  <c r="P83" i="9"/>
  <c r="Q83" i="9"/>
  <c r="R83" i="9"/>
  <c r="P84" i="9"/>
  <c r="Q84" i="9"/>
  <c r="R84" i="9"/>
  <c r="P85" i="9"/>
  <c r="Q85" i="9"/>
  <c r="R85" i="9"/>
  <c r="P86" i="9"/>
  <c r="Q86" i="9"/>
  <c r="R86" i="9"/>
  <c r="P87" i="9"/>
  <c r="Q87" i="9"/>
  <c r="R87" i="9"/>
  <c r="P88" i="9"/>
  <c r="Q88" i="9"/>
  <c r="R88" i="9"/>
  <c r="P89" i="9"/>
  <c r="Q89" i="9"/>
  <c r="R89" i="9"/>
  <c r="P90" i="9"/>
  <c r="Q90" i="9"/>
  <c r="R90" i="9"/>
  <c r="P91" i="9"/>
  <c r="Q91" i="9"/>
  <c r="R91" i="9"/>
  <c r="P92" i="9"/>
  <c r="Q92" i="9"/>
  <c r="R92" i="9"/>
  <c r="P93" i="9"/>
  <c r="Q93" i="9"/>
  <c r="R93" i="9"/>
  <c r="P94" i="9"/>
  <c r="Q94" i="9"/>
  <c r="R94" i="9"/>
  <c r="P95" i="9"/>
  <c r="Q95" i="9"/>
  <c r="R95" i="9"/>
  <c r="P96" i="9"/>
  <c r="Q96" i="9"/>
  <c r="R96" i="9"/>
  <c r="P97" i="9"/>
  <c r="Q97" i="9"/>
  <c r="R97" i="9"/>
  <c r="P98" i="9"/>
  <c r="Q98" i="9"/>
  <c r="R98" i="9"/>
  <c r="P99" i="9"/>
  <c r="Q99" i="9"/>
  <c r="R99" i="9"/>
  <c r="P100" i="9"/>
  <c r="Q100" i="9"/>
  <c r="R100" i="9"/>
  <c r="P101" i="9"/>
  <c r="Q101" i="9"/>
  <c r="R101" i="9"/>
  <c r="P102" i="9"/>
  <c r="Q102" i="9"/>
  <c r="R102" i="9"/>
  <c r="P103" i="9"/>
  <c r="Q103" i="9"/>
  <c r="R103" i="9"/>
  <c r="P104" i="9"/>
  <c r="Q104" i="9"/>
  <c r="R104" i="9"/>
  <c r="P105" i="9"/>
  <c r="Q105" i="9"/>
  <c r="R105" i="9"/>
  <c r="P106" i="9"/>
  <c r="Q106" i="9"/>
  <c r="R106" i="9"/>
  <c r="P107" i="9"/>
  <c r="Q107" i="9"/>
  <c r="R107" i="9"/>
  <c r="P108" i="9"/>
  <c r="Q108" i="9"/>
  <c r="R108" i="9"/>
  <c r="P109" i="9"/>
  <c r="Q109" i="9"/>
  <c r="R109" i="9"/>
  <c r="P110" i="9"/>
  <c r="Q110" i="9"/>
  <c r="R110" i="9"/>
  <c r="P111" i="9"/>
  <c r="Q111" i="9"/>
  <c r="R111" i="9"/>
  <c r="P112" i="9"/>
  <c r="Q112" i="9"/>
  <c r="R112" i="9"/>
  <c r="P113" i="9"/>
  <c r="Q113" i="9"/>
  <c r="R113" i="9"/>
  <c r="P114" i="9"/>
  <c r="Q114" i="9"/>
  <c r="R114" i="9"/>
  <c r="P115" i="9"/>
  <c r="Q115" i="9"/>
  <c r="R115" i="9"/>
  <c r="P116" i="9"/>
  <c r="Q116" i="9"/>
  <c r="R116" i="9"/>
  <c r="P117" i="9"/>
  <c r="Q117" i="9"/>
  <c r="R117" i="9"/>
  <c r="P118" i="9"/>
  <c r="Q118" i="9"/>
  <c r="R118" i="9"/>
  <c r="P119" i="9"/>
  <c r="Q119" i="9"/>
  <c r="R119" i="9"/>
  <c r="P120" i="9"/>
  <c r="Q120" i="9"/>
  <c r="R120" i="9"/>
  <c r="P121" i="9"/>
  <c r="Q121" i="9"/>
  <c r="R121" i="9"/>
  <c r="P122" i="9"/>
  <c r="Q122" i="9"/>
  <c r="R122" i="9"/>
  <c r="P123" i="9"/>
  <c r="Q123" i="9"/>
  <c r="R123" i="9"/>
  <c r="P124" i="9"/>
  <c r="Q124" i="9"/>
  <c r="R124" i="9"/>
  <c r="P125" i="9"/>
  <c r="Q125" i="9"/>
  <c r="R125" i="9"/>
  <c r="P126" i="9"/>
  <c r="Q126" i="9"/>
  <c r="R126" i="9"/>
  <c r="P127" i="9"/>
  <c r="Q127" i="9"/>
  <c r="R127" i="9"/>
  <c r="P128" i="9"/>
  <c r="Q128" i="9"/>
  <c r="R128" i="9"/>
  <c r="P129" i="9"/>
  <c r="Q129" i="9"/>
  <c r="R129" i="9"/>
  <c r="P130" i="9"/>
  <c r="Q130" i="9"/>
  <c r="R130" i="9"/>
  <c r="P131" i="9"/>
  <c r="Q131" i="9"/>
  <c r="R131" i="9"/>
  <c r="P132" i="9"/>
  <c r="Q132" i="9"/>
  <c r="R132" i="9"/>
  <c r="P133" i="9"/>
  <c r="Q133" i="9"/>
  <c r="R133" i="9"/>
  <c r="P134" i="9"/>
  <c r="Q134" i="9"/>
  <c r="R134" i="9"/>
  <c r="P135" i="9"/>
  <c r="Q135" i="9"/>
  <c r="R135" i="9"/>
  <c r="P136" i="9"/>
  <c r="Q136" i="9"/>
  <c r="R136" i="9"/>
  <c r="P137" i="9"/>
  <c r="Q137" i="9"/>
  <c r="R137" i="9"/>
  <c r="P138" i="9"/>
  <c r="Q138" i="9"/>
  <c r="R138" i="9"/>
  <c r="P139" i="9"/>
  <c r="Q139" i="9"/>
  <c r="R139" i="9"/>
  <c r="P140" i="9"/>
  <c r="Q140" i="9"/>
  <c r="R140" i="9"/>
  <c r="P141" i="9"/>
  <c r="Q141" i="9"/>
  <c r="R141" i="9"/>
  <c r="P142" i="9"/>
  <c r="Q142" i="9"/>
  <c r="R142" i="9"/>
  <c r="P143" i="9"/>
  <c r="Q143" i="9"/>
  <c r="R143" i="9"/>
  <c r="P144" i="9"/>
  <c r="Q144" i="9"/>
  <c r="R144" i="9"/>
  <c r="P145" i="9"/>
  <c r="Q145" i="9"/>
  <c r="R145" i="9"/>
  <c r="P146" i="9"/>
  <c r="Q146" i="9"/>
  <c r="R146" i="9"/>
  <c r="P147" i="9"/>
  <c r="Q147" i="9"/>
  <c r="R147" i="9"/>
  <c r="P148" i="9"/>
  <c r="Q148" i="9"/>
  <c r="R148" i="9"/>
  <c r="P149" i="9"/>
  <c r="Q149" i="9"/>
  <c r="R149" i="9"/>
  <c r="P150" i="9"/>
  <c r="Q150" i="9"/>
  <c r="R150" i="9"/>
  <c r="P151" i="9"/>
  <c r="Q151" i="9"/>
  <c r="R151" i="9"/>
  <c r="P152" i="9"/>
  <c r="Q152" i="9"/>
  <c r="R152" i="9"/>
  <c r="P153" i="9"/>
  <c r="Q153" i="9"/>
  <c r="R153" i="9"/>
  <c r="P154" i="9"/>
  <c r="Q154" i="9"/>
  <c r="R154" i="9"/>
  <c r="P155" i="9"/>
  <c r="Q155" i="9"/>
  <c r="R155" i="9"/>
  <c r="P156" i="9"/>
  <c r="Q156" i="9"/>
  <c r="R156" i="9"/>
  <c r="P157" i="9"/>
  <c r="Q157" i="9"/>
  <c r="R157" i="9"/>
  <c r="P158" i="9"/>
  <c r="Q158" i="9"/>
  <c r="R158" i="9"/>
  <c r="P159" i="9"/>
  <c r="Q159" i="9"/>
  <c r="R159" i="9"/>
  <c r="P160" i="9"/>
  <c r="Q160" i="9"/>
  <c r="R160" i="9"/>
  <c r="P161" i="9"/>
  <c r="Q161" i="9"/>
  <c r="R161" i="9"/>
  <c r="P162" i="9"/>
  <c r="Q162" i="9"/>
  <c r="R162" i="9"/>
  <c r="P163" i="9"/>
  <c r="Q163" i="9"/>
  <c r="R163" i="9"/>
  <c r="P164" i="9"/>
  <c r="Q164" i="9"/>
  <c r="R164" i="9"/>
  <c r="P165" i="9"/>
  <c r="Q165" i="9"/>
  <c r="R165" i="9"/>
  <c r="P166" i="9"/>
  <c r="Q166" i="9"/>
  <c r="R166" i="9"/>
  <c r="P167" i="9"/>
  <c r="Q167" i="9"/>
  <c r="R167" i="9"/>
  <c r="P168" i="9"/>
  <c r="Q168" i="9"/>
  <c r="R168" i="9"/>
  <c r="P169" i="9"/>
  <c r="Q169" i="9"/>
  <c r="R169" i="9"/>
  <c r="P170" i="9"/>
  <c r="Q170" i="9"/>
  <c r="R170" i="9"/>
  <c r="P171" i="9"/>
  <c r="Q171" i="9"/>
  <c r="R171" i="9"/>
  <c r="P172" i="9"/>
  <c r="Q172" i="9"/>
  <c r="R172" i="9"/>
  <c r="P173" i="9"/>
  <c r="Q173" i="9"/>
  <c r="R173" i="9"/>
  <c r="P174" i="9"/>
  <c r="Q174" i="9"/>
  <c r="R174" i="9"/>
  <c r="P175" i="9"/>
  <c r="Q175" i="9"/>
  <c r="R175" i="9"/>
  <c r="P176" i="9"/>
  <c r="Q176" i="9"/>
  <c r="R176" i="9"/>
  <c r="P177" i="9"/>
  <c r="Q177" i="9"/>
  <c r="R177" i="9"/>
  <c r="P178" i="9"/>
  <c r="Q178" i="9"/>
  <c r="R178" i="9"/>
  <c r="P179" i="9"/>
  <c r="Q179" i="9"/>
  <c r="R179" i="9"/>
  <c r="P180" i="9"/>
  <c r="Q180" i="9"/>
  <c r="R180" i="9"/>
  <c r="P181" i="9"/>
  <c r="Q181" i="9"/>
  <c r="R181" i="9"/>
  <c r="P182" i="9"/>
  <c r="Q182" i="9"/>
  <c r="R182" i="9"/>
  <c r="P183" i="9"/>
  <c r="Q183" i="9"/>
  <c r="R183" i="9"/>
  <c r="P184" i="9"/>
  <c r="Q184" i="9"/>
  <c r="R184" i="9"/>
  <c r="P185" i="9"/>
  <c r="Q185" i="9"/>
  <c r="R185" i="9"/>
  <c r="P186" i="9"/>
  <c r="Q186" i="9"/>
  <c r="R186" i="9"/>
  <c r="P187" i="9"/>
  <c r="Q187" i="9"/>
  <c r="R187" i="9"/>
  <c r="P188" i="9"/>
  <c r="Q188" i="9"/>
  <c r="R188" i="9"/>
  <c r="P189" i="9"/>
  <c r="Q189" i="9"/>
  <c r="R189" i="9"/>
  <c r="P190" i="9"/>
  <c r="Q190" i="9"/>
  <c r="R190" i="9"/>
  <c r="P191" i="9"/>
  <c r="Q191" i="9"/>
  <c r="R191" i="9"/>
  <c r="P192" i="9"/>
  <c r="Q192" i="9"/>
  <c r="R192" i="9"/>
  <c r="P193" i="9"/>
  <c r="Q193" i="9"/>
  <c r="R193" i="9"/>
  <c r="P194" i="9"/>
  <c r="Q194" i="9"/>
  <c r="R194" i="9"/>
  <c r="P195" i="9"/>
  <c r="Q195" i="9"/>
  <c r="R195" i="9"/>
  <c r="P196" i="9"/>
  <c r="Q196" i="9"/>
  <c r="R196" i="9"/>
  <c r="P197" i="9"/>
  <c r="Q197" i="9"/>
  <c r="R197" i="9"/>
  <c r="P198" i="9"/>
  <c r="Q198" i="9"/>
  <c r="R198" i="9"/>
  <c r="P199" i="9"/>
  <c r="Q199" i="9"/>
  <c r="R199" i="9"/>
  <c r="P200" i="9"/>
  <c r="Q200" i="9"/>
  <c r="R200" i="9"/>
  <c r="P201" i="9"/>
  <c r="Q201" i="9"/>
  <c r="R201" i="9"/>
  <c r="P202" i="9"/>
  <c r="Q202" i="9"/>
  <c r="R202" i="9"/>
  <c r="P203" i="9"/>
  <c r="Q203" i="9"/>
  <c r="R203" i="9"/>
  <c r="P204" i="9"/>
  <c r="Q204" i="9"/>
  <c r="R204" i="9"/>
  <c r="P205" i="9"/>
  <c r="Q205" i="9"/>
  <c r="R205" i="9"/>
  <c r="P206" i="9"/>
  <c r="Q206" i="9"/>
  <c r="R206" i="9"/>
  <c r="P207" i="9"/>
  <c r="Q207" i="9"/>
  <c r="R207" i="9"/>
  <c r="P208" i="9"/>
  <c r="Q208" i="9"/>
  <c r="R208" i="9"/>
  <c r="P209" i="9"/>
  <c r="Q209" i="9"/>
  <c r="R209" i="9"/>
  <c r="P210" i="9"/>
  <c r="Q210" i="9"/>
  <c r="R210" i="9"/>
  <c r="P211" i="9"/>
  <c r="Q211" i="9"/>
  <c r="R211" i="9"/>
  <c r="P212" i="9"/>
  <c r="Q212" i="9"/>
  <c r="R212" i="9"/>
  <c r="P213" i="9"/>
  <c r="Q213" i="9"/>
  <c r="R213" i="9"/>
  <c r="P214" i="9"/>
  <c r="Q214" i="9"/>
  <c r="R214" i="9"/>
  <c r="P215" i="9"/>
  <c r="Q215" i="9"/>
  <c r="R215" i="9"/>
  <c r="P216" i="9"/>
  <c r="Q216" i="9"/>
  <c r="R216" i="9"/>
  <c r="P217" i="9"/>
  <c r="Q217" i="9"/>
  <c r="R217" i="9"/>
  <c r="P218" i="9"/>
  <c r="Q218" i="9"/>
  <c r="R218" i="9"/>
  <c r="P219" i="9"/>
  <c r="Q219" i="9"/>
  <c r="R219" i="9"/>
  <c r="P220" i="9"/>
  <c r="Q220" i="9"/>
  <c r="R220" i="9"/>
  <c r="P221" i="9"/>
  <c r="Q221" i="9"/>
  <c r="R221" i="9"/>
  <c r="P222" i="9"/>
  <c r="Q222" i="9"/>
  <c r="R222" i="9"/>
  <c r="P223" i="9"/>
  <c r="Q223" i="9"/>
  <c r="R223" i="9"/>
  <c r="P224" i="9"/>
  <c r="Q224" i="9"/>
  <c r="R224" i="9"/>
  <c r="P225" i="9"/>
  <c r="Q225" i="9"/>
  <c r="R225" i="9"/>
  <c r="P226" i="9"/>
  <c r="Q226" i="9"/>
  <c r="R226" i="9"/>
  <c r="P227" i="9"/>
  <c r="Q227" i="9"/>
  <c r="R227" i="9"/>
  <c r="P228" i="9"/>
  <c r="Q228" i="9"/>
  <c r="R228" i="9"/>
  <c r="P229" i="9"/>
  <c r="Q229" i="9"/>
  <c r="R229" i="9"/>
  <c r="P230" i="9"/>
  <c r="Q230" i="9"/>
  <c r="R230" i="9"/>
  <c r="P231" i="9"/>
  <c r="Q231" i="9"/>
  <c r="R231" i="9"/>
  <c r="P232" i="9"/>
  <c r="Q232" i="9"/>
  <c r="R232" i="9"/>
  <c r="P233" i="9"/>
  <c r="Q233" i="9"/>
  <c r="R233" i="9"/>
  <c r="P234" i="9"/>
  <c r="Q234" i="9"/>
  <c r="R234" i="9"/>
  <c r="P235" i="9"/>
  <c r="Q235" i="9"/>
  <c r="R235" i="9"/>
  <c r="P236" i="9"/>
  <c r="Q236" i="9"/>
  <c r="R236" i="9"/>
  <c r="P237" i="9"/>
  <c r="Q237" i="9"/>
  <c r="R237" i="9"/>
  <c r="P238" i="9"/>
  <c r="Q238" i="9"/>
  <c r="R238" i="9"/>
  <c r="P239" i="9"/>
  <c r="Q239" i="9"/>
  <c r="R239" i="9"/>
  <c r="P240" i="9"/>
  <c r="Q240" i="9"/>
  <c r="R240" i="9"/>
  <c r="P241" i="9"/>
  <c r="Q241" i="9"/>
  <c r="R241" i="9"/>
  <c r="P242" i="9"/>
  <c r="Q242" i="9"/>
  <c r="R242" i="9"/>
  <c r="P243" i="9"/>
  <c r="Q243" i="9"/>
  <c r="R243" i="9"/>
  <c r="P244" i="9"/>
  <c r="Q244" i="9"/>
  <c r="R244" i="9"/>
  <c r="P245" i="9"/>
  <c r="Q245" i="9"/>
  <c r="R245" i="9"/>
  <c r="P246" i="9"/>
  <c r="Q246" i="9"/>
  <c r="R246" i="9"/>
  <c r="P247" i="9"/>
  <c r="Q247" i="9"/>
  <c r="R247" i="9"/>
  <c r="P248" i="9"/>
  <c r="Q248" i="9"/>
  <c r="R248" i="9"/>
  <c r="P249" i="9"/>
  <c r="Q249" i="9"/>
  <c r="R249" i="9"/>
  <c r="P250" i="9"/>
  <c r="Q250" i="9"/>
  <c r="R250" i="9"/>
  <c r="P251" i="9"/>
  <c r="Q251" i="9"/>
  <c r="R251" i="9"/>
  <c r="P252" i="9"/>
  <c r="Q252" i="9"/>
  <c r="R252" i="9"/>
  <c r="P253" i="9"/>
  <c r="Q253" i="9"/>
  <c r="R253" i="9"/>
  <c r="P254" i="9"/>
  <c r="Q254" i="9"/>
  <c r="R254" i="9"/>
  <c r="P255" i="9"/>
  <c r="Q255" i="9"/>
  <c r="R255" i="9"/>
  <c r="P256" i="9"/>
  <c r="Q256" i="9"/>
  <c r="R256" i="9"/>
  <c r="P257" i="9"/>
  <c r="Q257" i="9"/>
  <c r="R257" i="9"/>
  <c r="P258" i="9"/>
  <c r="Q258" i="9"/>
  <c r="R258" i="9"/>
  <c r="P259" i="9"/>
  <c r="Q259" i="9"/>
  <c r="R259" i="9"/>
  <c r="P260" i="9"/>
  <c r="Q260" i="9"/>
  <c r="R260" i="9"/>
  <c r="P261" i="9"/>
  <c r="Q261" i="9"/>
  <c r="R261" i="9"/>
  <c r="P262" i="9"/>
  <c r="Q262" i="9"/>
  <c r="R262" i="9"/>
  <c r="P263" i="9"/>
  <c r="Q263" i="9"/>
  <c r="R263" i="9"/>
  <c r="P264" i="9"/>
  <c r="Q264" i="9"/>
  <c r="R264" i="9"/>
  <c r="P265" i="9"/>
  <c r="Q265" i="9"/>
  <c r="R265" i="9"/>
  <c r="P266" i="9"/>
  <c r="Q266" i="9"/>
  <c r="R266" i="9"/>
  <c r="P267" i="9"/>
  <c r="Q267" i="9"/>
  <c r="R267" i="9"/>
  <c r="P268" i="9"/>
  <c r="Q268" i="9"/>
  <c r="R268" i="9"/>
  <c r="P269" i="9"/>
  <c r="Q269" i="9"/>
  <c r="R269" i="9"/>
  <c r="P270" i="9"/>
  <c r="Q270" i="9"/>
  <c r="R270" i="9"/>
  <c r="P271" i="9"/>
  <c r="Q271" i="9"/>
  <c r="R271" i="9"/>
  <c r="P272" i="9"/>
  <c r="Q272" i="9"/>
  <c r="R272" i="9"/>
  <c r="P273" i="9"/>
  <c r="Q273" i="9"/>
  <c r="R273" i="9"/>
  <c r="P274" i="9"/>
  <c r="Q274" i="9"/>
  <c r="R274" i="9"/>
  <c r="P275" i="9"/>
  <c r="Q275" i="9"/>
  <c r="R275" i="9"/>
  <c r="P276" i="9"/>
  <c r="Q276" i="9"/>
  <c r="R276" i="9"/>
  <c r="P277" i="9"/>
  <c r="Q277" i="9"/>
  <c r="R277" i="9"/>
  <c r="P278" i="9"/>
  <c r="Q278" i="9"/>
  <c r="R278" i="9"/>
  <c r="P279" i="9"/>
  <c r="Q279" i="9"/>
  <c r="R279" i="9"/>
  <c r="P280" i="9"/>
  <c r="Q280" i="9"/>
  <c r="R280" i="9"/>
  <c r="P281" i="9"/>
  <c r="Q281" i="9"/>
  <c r="R281" i="9"/>
  <c r="P282" i="9"/>
  <c r="Q282" i="9"/>
  <c r="R282" i="9"/>
  <c r="P283" i="9"/>
  <c r="Q283" i="9"/>
  <c r="R283" i="9"/>
  <c r="P284" i="9"/>
  <c r="Q284" i="9"/>
  <c r="R284" i="9"/>
  <c r="P285" i="9"/>
  <c r="Q285" i="9"/>
  <c r="R285" i="9"/>
  <c r="P286" i="9"/>
  <c r="Q286" i="9"/>
  <c r="R286" i="9"/>
  <c r="P287" i="9"/>
  <c r="Q287" i="9"/>
  <c r="R287" i="9"/>
  <c r="P288" i="9"/>
  <c r="Q288" i="9"/>
  <c r="R288" i="9"/>
  <c r="P289" i="9"/>
  <c r="Q289" i="9"/>
  <c r="R289" i="9"/>
  <c r="P290" i="9"/>
  <c r="Q290" i="9"/>
  <c r="R290" i="9"/>
  <c r="P291" i="9"/>
  <c r="Q291" i="9"/>
  <c r="R291" i="9"/>
  <c r="P292" i="9"/>
  <c r="Q292" i="9"/>
  <c r="R292" i="9"/>
  <c r="P293" i="9"/>
  <c r="Q293" i="9"/>
  <c r="R293" i="9"/>
  <c r="P294" i="9"/>
  <c r="Q294" i="9"/>
  <c r="R294" i="9"/>
  <c r="P295" i="9"/>
  <c r="Q295" i="9"/>
  <c r="R295" i="9"/>
  <c r="P296" i="9"/>
  <c r="Q296" i="9"/>
  <c r="R296" i="9"/>
  <c r="P297" i="9"/>
  <c r="Q297" i="9"/>
  <c r="R297" i="9"/>
  <c r="P298" i="9"/>
  <c r="Q298" i="9"/>
  <c r="R298" i="9"/>
  <c r="P299" i="9"/>
  <c r="Q299" i="9"/>
  <c r="R299" i="9"/>
  <c r="P300" i="9"/>
  <c r="Q300" i="9"/>
  <c r="R300" i="9"/>
  <c r="P301" i="9"/>
  <c r="Q301" i="9"/>
  <c r="R301" i="9"/>
  <c r="P302" i="9"/>
  <c r="Q302" i="9"/>
  <c r="R302" i="9"/>
  <c r="P303" i="9"/>
  <c r="Q303" i="9"/>
  <c r="R303" i="9"/>
  <c r="P304" i="9"/>
  <c r="Q304" i="9"/>
  <c r="R304" i="9"/>
  <c r="P305" i="9"/>
  <c r="Q305" i="9"/>
  <c r="R305" i="9"/>
  <c r="P306" i="9"/>
  <c r="Q306" i="9"/>
  <c r="R306" i="9"/>
  <c r="P307" i="9"/>
  <c r="Q307" i="9"/>
  <c r="R307" i="9"/>
  <c r="P308" i="9"/>
  <c r="Q308" i="9"/>
  <c r="R308" i="9"/>
  <c r="P309" i="9"/>
  <c r="Q309" i="9"/>
  <c r="R309" i="9"/>
  <c r="P310" i="9"/>
  <c r="Q310" i="9"/>
  <c r="R310" i="9"/>
  <c r="P311" i="9"/>
  <c r="Q311" i="9"/>
  <c r="R311" i="9"/>
  <c r="P312" i="9"/>
  <c r="Q312" i="9"/>
  <c r="R312" i="9"/>
  <c r="P313" i="9"/>
  <c r="Q313" i="9"/>
  <c r="R313" i="9"/>
  <c r="P314" i="9"/>
  <c r="Q314" i="9"/>
  <c r="R314" i="9"/>
  <c r="P315" i="9"/>
  <c r="Q315" i="9"/>
  <c r="R315" i="9"/>
  <c r="P316" i="9"/>
  <c r="Q316" i="9"/>
  <c r="R316" i="9"/>
  <c r="P317" i="9"/>
  <c r="Q317" i="9"/>
  <c r="R317" i="9"/>
  <c r="P318" i="9"/>
  <c r="Q318" i="9"/>
  <c r="R318" i="9"/>
  <c r="P319" i="9"/>
  <c r="Q319" i="9"/>
  <c r="R319" i="9"/>
  <c r="P320" i="9"/>
  <c r="Q320" i="9"/>
  <c r="R320" i="9"/>
  <c r="P321" i="9"/>
  <c r="Q321" i="9"/>
  <c r="R321" i="9"/>
  <c r="P322" i="9"/>
  <c r="Q322" i="9"/>
  <c r="R322" i="9"/>
  <c r="P323" i="9"/>
  <c r="Q323" i="9"/>
  <c r="R323" i="9"/>
  <c r="P324" i="9"/>
  <c r="Q324" i="9"/>
  <c r="R324" i="9"/>
  <c r="P325" i="9"/>
  <c r="Q325" i="9"/>
  <c r="R325" i="9"/>
  <c r="P326" i="9"/>
  <c r="Q326" i="9"/>
  <c r="R326" i="9"/>
  <c r="P327" i="9"/>
  <c r="Q327" i="9"/>
  <c r="R327" i="9"/>
  <c r="P328" i="9"/>
  <c r="Q328" i="9"/>
  <c r="R328" i="9"/>
  <c r="P329" i="9"/>
  <c r="Q329" i="9"/>
  <c r="R329" i="9"/>
  <c r="P330" i="9"/>
  <c r="Q330" i="9"/>
  <c r="R330" i="9"/>
  <c r="P331" i="9"/>
  <c r="Q331" i="9"/>
  <c r="R331" i="9"/>
  <c r="P332" i="9"/>
  <c r="Q332" i="9"/>
  <c r="R332" i="9"/>
  <c r="P333" i="9"/>
  <c r="Q333" i="9"/>
  <c r="R333" i="9"/>
  <c r="P334" i="9"/>
  <c r="Q334" i="9"/>
  <c r="R334" i="9"/>
  <c r="P335" i="9"/>
  <c r="Q335" i="9"/>
  <c r="R335" i="9"/>
  <c r="P336" i="9"/>
  <c r="Q336" i="9"/>
  <c r="R336" i="9"/>
  <c r="P337" i="9"/>
  <c r="Q337" i="9"/>
  <c r="R337" i="9"/>
  <c r="P338" i="9"/>
  <c r="Q338" i="9"/>
  <c r="R338" i="9"/>
  <c r="P339" i="9"/>
  <c r="Q339" i="9"/>
  <c r="R339" i="9"/>
  <c r="P340" i="9"/>
  <c r="Q340" i="9"/>
  <c r="R340" i="9"/>
  <c r="P341" i="9"/>
  <c r="Q341" i="9"/>
  <c r="R341" i="9"/>
  <c r="P342" i="9"/>
  <c r="Q342" i="9"/>
  <c r="R342" i="9"/>
  <c r="P343" i="9"/>
  <c r="Q343" i="9"/>
  <c r="R343" i="9"/>
  <c r="P344" i="9"/>
  <c r="Q344" i="9"/>
  <c r="R344" i="9"/>
  <c r="P345" i="9"/>
  <c r="Q345" i="9"/>
  <c r="R345" i="9"/>
  <c r="P346" i="9"/>
  <c r="Q346" i="9"/>
  <c r="R346" i="9"/>
  <c r="P347" i="9"/>
  <c r="Q347" i="9"/>
  <c r="R347" i="9"/>
  <c r="P348" i="9"/>
  <c r="Q348" i="9"/>
  <c r="R348" i="9"/>
  <c r="P349" i="9"/>
  <c r="Q349" i="9"/>
  <c r="R349" i="9"/>
  <c r="P350" i="9"/>
  <c r="Q350" i="9"/>
  <c r="R350" i="9"/>
  <c r="P351" i="9"/>
  <c r="Q351" i="9"/>
  <c r="R351" i="9"/>
  <c r="P352" i="9"/>
  <c r="Q352" i="9"/>
  <c r="R352" i="9"/>
  <c r="P353" i="9"/>
  <c r="Q353" i="9"/>
  <c r="R353" i="9"/>
  <c r="P354" i="9"/>
  <c r="Q354" i="9"/>
  <c r="R354" i="9"/>
  <c r="P355" i="9"/>
  <c r="Q355" i="9"/>
  <c r="R355" i="9"/>
  <c r="P356" i="9"/>
  <c r="Q356" i="9"/>
  <c r="R356" i="9"/>
  <c r="P357" i="9"/>
  <c r="Q357" i="9"/>
  <c r="R357" i="9"/>
  <c r="P358" i="9"/>
  <c r="Q358" i="9"/>
  <c r="R358" i="9"/>
  <c r="P359" i="9"/>
  <c r="Q359" i="9"/>
  <c r="R359" i="9"/>
  <c r="P360" i="9"/>
  <c r="Q360" i="9"/>
  <c r="R360" i="9"/>
  <c r="P361" i="9"/>
  <c r="Q361" i="9"/>
  <c r="R361" i="9"/>
  <c r="P362" i="9"/>
  <c r="Q362" i="9"/>
  <c r="R362" i="9"/>
  <c r="P363" i="9"/>
  <c r="Q363" i="9"/>
  <c r="R363" i="9"/>
  <c r="P364" i="9"/>
  <c r="Q364" i="9"/>
  <c r="R364" i="9"/>
  <c r="P365" i="9"/>
  <c r="Q365" i="9"/>
  <c r="R365" i="9"/>
  <c r="P366" i="9"/>
  <c r="Q366" i="9"/>
  <c r="R366" i="9"/>
  <c r="P367" i="9"/>
  <c r="Q367" i="9"/>
  <c r="R367" i="9"/>
  <c r="P368" i="9"/>
  <c r="Q368" i="9"/>
  <c r="R368" i="9"/>
  <c r="P369" i="9"/>
  <c r="Q369" i="9"/>
  <c r="R369" i="9"/>
  <c r="P370" i="9"/>
  <c r="Q370" i="9"/>
  <c r="R370" i="9"/>
  <c r="P371" i="9"/>
  <c r="Q371" i="9"/>
  <c r="R371" i="9"/>
  <c r="P372" i="9"/>
  <c r="Q372" i="9"/>
  <c r="R372" i="9"/>
  <c r="P373" i="9"/>
  <c r="Q373" i="9"/>
  <c r="R373" i="9"/>
  <c r="P374" i="9"/>
  <c r="Q374" i="9"/>
  <c r="R374" i="9"/>
  <c r="P375" i="9"/>
  <c r="Q375" i="9"/>
  <c r="R375" i="9"/>
  <c r="P376" i="9"/>
  <c r="Q376" i="9"/>
  <c r="R376" i="9"/>
  <c r="P377" i="9"/>
  <c r="Q377" i="9"/>
  <c r="R377" i="9"/>
  <c r="P378" i="9"/>
  <c r="Q378" i="9"/>
  <c r="R378" i="9"/>
  <c r="P379" i="9"/>
  <c r="Q379" i="9"/>
  <c r="R379" i="9"/>
  <c r="P380" i="9"/>
  <c r="Q380" i="9"/>
  <c r="R380" i="9"/>
  <c r="P381" i="9"/>
  <c r="Q381" i="9"/>
  <c r="R381" i="9"/>
  <c r="P382" i="9"/>
  <c r="Q382" i="9"/>
  <c r="R382" i="9"/>
  <c r="P383" i="9"/>
  <c r="Q383" i="9"/>
  <c r="R383" i="9"/>
  <c r="P384" i="9"/>
  <c r="Q384" i="9"/>
  <c r="R384" i="9"/>
  <c r="P385" i="9"/>
  <c r="Q385" i="9"/>
  <c r="R385" i="9"/>
  <c r="P386" i="9"/>
  <c r="Q386" i="9"/>
  <c r="R386" i="9"/>
  <c r="P387" i="9"/>
  <c r="Q387" i="9"/>
  <c r="R387" i="9"/>
  <c r="P388" i="9"/>
  <c r="Q388" i="9"/>
  <c r="R388" i="9"/>
  <c r="P389" i="9"/>
  <c r="Q389" i="9"/>
  <c r="R389" i="9"/>
  <c r="P390" i="9"/>
  <c r="Q390" i="9"/>
  <c r="R390" i="9"/>
  <c r="P391" i="9"/>
  <c r="Q391" i="9"/>
  <c r="R391" i="9"/>
  <c r="P392" i="9"/>
  <c r="Q392" i="9"/>
  <c r="R392" i="9"/>
  <c r="P393" i="9"/>
  <c r="Q393" i="9"/>
  <c r="R393" i="9"/>
  <c r="P394" i="9"/>
  <c r="Q394" i="9"/>
  <c r="R394" i="9"/>
  <c r="P395" i="9"/>
  <c r="Q395" i="9"/>
  <c r="R395" i="9"/>
  <c r="P396" i="9"/>
  <c r="Q396" i="9"/>
  <c r="R396" i="9"/>
  <c r="P397" i="9"/>
  <c r="Q397" i="9"/>
  <c r="R397" i="9"/>
  <c r="P398" i="9"/>
  <c r="Q398" i="9"/>
  <c r="R398" i="9"/>
  <c r="P399" i="9"/>
  <c r="Q399" i="9"/>
  <c r="R399" i="9"/>
  <c r="P400" i="9"/>
  <c r="Q400" i="9"/>
  <c r="R400" i="9"/>
  <c r="P401" i="9"/>
  <c r="Q401" i="9"/>
  <c r="R401" i="9"/>
  <c r="P402" i="9"/>
  <c r="Q402" i="9"/>
  <c r="R402" i="9"/>
  <c r="P403" i="9"/>
  <c r="Q403" i="9"/>
  <c r="R403" i="9"/>
  <c r="P404" i="9"/>
  <c r="Q404" i="9"/>
  <c r="R404" i="9"/>
  <c r="P405" i="9"/>
  <c r="Q405" i="9"/>
  <c r="R405" i="9"/>
  <c r="P406" i="9"/>
  <c r="Q406" i="9"/>
  <c r="R406" i="9"/>
  <c r="P407" i="9"/>
  <c r="Q407" i="9"/>
  <c r="R407" i="9"/>
  <c r="P408" i="9"/>
  <c r="Q408" i="9"/>
  <c r="R408" i="9"/>
  <c r="P409" i="9"/>
  <c r="Q409" i="9"/>
  <c r="R409" i="9"/>
  <c r="P410" i="9"/>
  <c r="Q410" i="9"/>
  <c r="R410" i="9"/>
  <c r="P411" i="9"/>
  <c r="Q411" i="9"/>
  <c r="R411" i="9"/>
  <c r="P412" i="9"/>
  <c r="Q412" i="9"/>
  <c r="R412" i="9"/>
  <c r="P413" i="9"/>
  <c r="Q413" i="9"/>
  <c r="R413" i="9"/>
  <c r="P414" i="9"/>
  <c r="Q414" i="9"/>
  <c r="R414" i="9"/>
  <c r="P415" i="9"/>
  <c r="Q415" i="9"/>
  <c r="R415" i="9"/>
  <c r="P416" i="9"/>
  <c r="Q416" i="9"/>
  <c r="R416" i="9"/>
  <c r="P417" i="9"/>
  <c r="Q417" i="9"/>
  <c r="R417" i="9"/>
  <c r="P418" i="9"/>
  <c r="Q418" i="9"/>
  <c r="R418" i="9"/>
  <c r="P419" i="9"/>
  <c r="Q419" i="9"/>
  <c r="R419" i="9"/>
  <c r="P420" i="9"/>
  <c r="Q420" i="9"/>
  <c r="R420" i="9"/>
  <c r="P421" i="9"/>
  <c r="Q421" i="9"/>
  <c r="R421" i="9"/>
  <c r="P422" i="9"/>
  <c r="Q422" i="9"/>
  <c r="R422" i="9"/>
  <c r="P423" i="9"/>
  <c r="Q423" i="9"/>
  <c r="R423" i="9"/>
  <c r="P424" i="9"/>
  <c r="Q424" i="9"/>
  <c r="R424" i="9"/>
  <c r="P425" i="9"/>
  <c r="Q425" i="9"/>
  <c r="R425" i="9"/>
  <c r="P426" i="9"/>
  <c r="Q426" i="9"/>
  <c r="R426" i="9"/>
  <c r="P427" i="9"/>
  <c r="Q427" i="9"/>
  <c r="R427" i="9"/>
  <c r="P428" i="9"/>
  <c r="Q428" i="9"/>
  <c r="R428" i="9"/>
  <c r="P429" i="9"/>
  <c r="Q429" i="9"/>
  <c r="R429" i="9"/>
  <c r="P430" i="9"/>
  <c r="Q430" i="9"/>
  <c r="R430" i="9"/>
  <c r="P431" i="9"/>
  <c r="Q431" i="9"/>
  <c r="R431" i="9"/>
  <c r="P432" i="9"/>
  <c r="Q432" i="9"/>
  <c r="R432" i="9"/>
  <c r="P433" i="9"/>
  <c r="Q433" i="9"/>
  <c r="R433" i="9"/>
  <c r="P434" i="9"/>
  <c r="Q434" i="9"/>
  <c r="R434" i="9"/>
  <c r="P435" i="9"/>
  <c r="Q435" i="9"/>
  <c r="R435" i="9"/>
  <c r="P436" i="9"/>
  <c r="Q436" i="9"/>
  <c r="R436" i="9"/>
  <c r="P437" i="9"/>
  <c r="Q437" i="9"/>
  <c r="R437" i="9"/>
  <c r="P438" i="9"/>
  <c r="Q438" i="9"/>
  <c r="R438" i="9"/>
  <c r="P439" i="9"/>
  <c r="Q439" i="9"/>
  <c r="R439" i="9"/>
  <c r="P440" i="9"/>
  <c r="Q440" i="9"/>
  <c r="R440" i="9"/>
  <c r="P441" i="9"/>
  <c r="Q441" i="9"/>
  <c r="R441" i="9"/>
  <c r="P442" i="9"/>
  <c r="Q442" i="9"/>
  <c r="R442" i="9"/>
  <c r="P443" i="9"/>
  <c r="Q443" i="9"/>
  <c r="R443" i="9"/>
  <c r="P444" i="9"/>
  <c r="Q444" i="9"/>
  <c r="R444" i="9"/>
  <c r="P445" i="9"/>
  <c r="Q445" i="9"/>
  <c r="R445" i="9"/>
  <c r="P446" i="9"/>
  <c r="Q446" i="9"/>
  <c r="R446" i="9"/>
  <c r="P447" i="9"/>
  <c r="Q447" i="9"/>
  <c r="R447" i="9"/>
  <c r="P448" i="9"/>
  <c r="Q448" i="9"/>
  <c r="R448" i="9"/>
  <c r="P449" i="9"/>
  <c r="Q449" i="9"/>
  <c r="R449" i="9"/>
  <c r="P450" i="9"/>
  <c r="Q450" i="9"/>
  <c r="R450" i="9"/>
  <c r="P451" i="9"/>
  <c r="Q451" i="9"/>
  <c r="R451" i="9"/>
  <c r="P452" i="9"/>
  <c r="Q452" i="9"/>
  <c r="R452" i="9"/>
  <c r="P453" i="9"/>
  <c r="Q453" i="9"/>
  <c r="R453" i="9"/>
  <c r="P454" i="9"/>
  <c r="Q454" i="9"/>
  <c r="R454" i="9"/>
  <c r="P455" i="9"/>
  <c r="Q455" i="9"/>
  <c r="R455" i="9"/>
  <c r="P456" i="9"/>
  <c r="Q456" i="9"/>
  <c r="R456" i="9"/>
  <c r="P457" i="9"/>
  <c r="Q457" i="9"/>
  <c r="R457" i="9"/>
  <c r="P458" i="9"/>
  <c r="Q458" i="9"/>
  <c r="R458" i="9"/>
  <c r="P459" i="9"/>
  <c r="Q459" i="9"/>
  <c r="R459" i="9"/>
  <c r="P460" i="9"/>
  <c r="Q460" i="9"/>
  <c r="R460" i="9"/>
  <c r="P461" i="9"/>
  <c r="Q461" i="9"/>
  <c r="R461" i="9"/>
  <c r="P462" i="9"/>
  <c r="Q462" i="9"/>
  <c r="R462" i="9"/>
  <c r="P463" i="9"/>
  <c r="Q463" i="9"/>
  <c r="R463" i="9"/>
  <c r="P464" i="9"/>
  <c r="Q464" i="9"/>
  <c r="R464" i="9"/>
  <c r="P465" i="9"/>
  <c r="Q465" i="9"/>
  <c r="R465" i="9"/>
  <c r="P466" i="9"/>
  <c r="Q466" i="9"/>
  <c r="R466" i="9"/>
  <c r="P467" i="9"/>
  <c r="Q467" i="9"/>
  <c r="R467" i="9"/>
  <c r="P468" i="9"/>
  <c r="Q468" i="9"/>
  <c r="R468" i="9"/>
  <c r="P469" i="9"/>
  <c r="Q469" i="9"/>
  <c r="R469" i="9"/>
  <c r="P470" i="9"/>
  <c r="Q470" i="9"/>
  <c r="R470" i="9"/>
  <c r="P471" i="9"/>
  <c r="Q471" i="9"/>
  <c r="R471" i="9"/>
  <c r="P472" i="9"/>
  <c r="Q472" i="9"/>
  <c r="R472" i="9"/>
  <c r="P473" i="9"/>
  <c r="Q473" i="9"/>
  <c r="R473" i="9"/>
  <c r="P474" i="9"/>
  <c r="Q474" i="9"/>
  <c r="R474" i="9"/>
  <c r="P7" i="9"/>
  <c r="Q7" i="9"/>
  <c r="R7" i="9"/>
  <c r="P8" i="9"/>
  <c r="Q8" i="9"/>
  <c r="R8" i="9"/>
  <c r="P9" i="9"/>
  <c r="Q9" i="9"/>
  <c r="R9" i="9"/>
  <c r="P10" i="9"/>
  <c r="Q10" i="9"/>
  <c r="R10" i="9"/>
  <c r="P11" i="9"/>
  <c r="Q11" i="9"/>
  <c r="R11" i="9"/>
  <c r="R6" i="9"/>
  <c r="Q6" i="9"/>
  <c r="T126" i="19" l="1"/>
  <c r="T16" i="16"/>
  <c r="T14" i="16"/>
  <c r="T12" i="16"/>
  <c r="T8" i="16"/>
  <c r="D21" i="16" s="1"/>
  <c r="T17" i="13"/>
  <c r="T25" i="13"/>
  <c r="T176" i="13"/>
  <c r="T184" i="13"/>
  <c r="T192" i="13"/>
  <c r="T200" i="13"/>
  <c r="T8" i="19"/>
  <c r="T16" i="19"/>
  <c r="T24" i="19"/>
  <c r="T32" i="19"/>
  <c r="T40" i="19"/>
  <c r="T48" i="19"/>
  <c r="T56" i="19"/>
  <c r="T64" i="19"/>
  <c r="T72" i="19"/>
  <c r="T80" i="19"/>
  <c r="T88" i="19"/>
  <c r="T96" i="19"/>
  <c r="T104" i="19"/>
  <c r="T112" i="19"/>
  <c r="T120" i="19"/>
  <c r="T9" i="19"/>
  <c r="T17" i="19"/>
  <c r="T25" i="19"/>
  <c r="T33" i="19"/>
  <c r="T41" i="19"/>
  <c r="T49" i="19"/>
  <c r="T57" i="19"/>
  <c r="T65" i="19"/>
  <c r="T73" i="19"/>
  <c r="T81" i="19"/>
  <c r="T89" i="19"/>
  <c r="T97" i="19"/>
  <c r="T105" i="19"/>
  <c r="T113" i="19"/>
  <c r="T121" i="19"/>
  <c r="T7" i="19"/>
  <c r="T15" i="19"/>
  <c r="T23" i="19"/>
  <c r="T31" i="19"/>
  <c r="T39" i="19"/>
  <c r="T47" i="19"/>
  <c r="T55" i="19"/>
  <c r="T63" i="19"/>
  <c r="T71" i="19"/>
  <c r="T79" i="19"/>
  <c r="T87" i="19"/>
  <c r="T95" i="19"/>
  <c r="T103" i="19"/>
  <c r="T111" i="19"/>
  <c r="T119" i="19"/>
  <c r="T11" i="19"/>
  <c r="T19" i="19"/>
  <c r="T27" i="19"/>
  <c r="T35" i="19"/>
  <c r="T43" i="19"/>
  <c r="T51" i="19"/>
  <c r="T59" i="19"/>
  <c r="T67" i="19"/>
  <c r="T75" i="19"/>
  <c r="T83" i="19"/>
  <c r="T91" i="19"/>
  <c r="T99" i="19"/>
  <c r="T107" i="19"/>
  <c r="T115" i="19"/>
  <c r="T123" i="19"/>
  <c r="T6" i="19"/>
  <c r="D127" i="19" s="1"/>
  <c r="T14" i="19"/>
  <c r="T22" i="19"/>
  <c r="T30" i="19"/>
  <c r="T38" i="19"/>
  <c r="T46" i="19"/>
  <c r="T54" i="19"/>
  <c r="T62" i="19"/>
  <c r="T70" i="19"/>
  <c r="T78" i="19"/>
  <c r="T86" i="19"/>
  <c r="T94" i="19"/>
  <c r="T102" i="19"/>
  <c r="T110" i="19"/>
  <c r="T118" i="19"/>
  <c r="T10" i="19"/>
  <c r="T18" i="19"/>
  <c r="T26" i="19"/>
  <c r="T34" i="19"/>
  <c r="T42" i="19"/>
  <c r="T50" i="19"/>
  <c r="T58" i="19"/>
  <c r="T66" i="19"/>
  <c r="T74" i="19"/>
  <c r="T82" i="19"/>
  <c r="T90" i="19"/>
  <c r="T98" i="19"/>
  <c r="T106" i="19"/>
  <c r="T114" i="19"/>
  <c r="T122" i="19"/>
  <c r="T13" i="19"/>
  <c r="T21" i="19"/>
  <c r="T29" i="19"/>
  <c r="T37" i="19"/>
  <c r="T45" i="19"/>
  <c r="T53" i="19"/>
  <c r="T61" i="19"/>
  <c r="T69" i="19"/>
  <c r="T77" i="19"/>
  <c r="T85" i="19"/>
  <c r="T93" i="19"/>
  <c r="T101" i="19"/>
  <c r="T109" i="19"/>
  <c r="T117" i="19"/>
  <c r="T125" i="19"/>
  <c r="T168" i="14"/>
  <c r="T6" i="13"/>
  <c r="T14" i="13"/>
  <c r="T22" i="13"/>
  <c r="T9" i="13"/>
  <c r="T10" i="13"/>
  <c r="T18" i="13"/>
  <c r="T26" i="13"/>
  <c r="T30" i="13"/>
  <c r="T38" i="13"/>
  <c r="T46" i="13"/>
  <c r="T54" i="13"/>
  <c r="T62" i="13"/>
  <c r="T70" i="13"/>
  <c r="T78" i="13"/>
  <c r="T86" i="13"/>
  <c r="T94" i="13"/>
  <c r="T102" i="13"/>
  <c r="T110" i="13"/>
  <c r="T118" i="13"/>
  <c r="T126" i="13"/>
  <c r="T141" i="13"/>
  <c r="T149" i="13"/>
  <c r="T157" i="13"/>
  <c r="T165" i="13"/>
  <c r="T173" i="13"/>
  <c r="T181" i="13"/>
  <c r="T189" i="13"/>
  <c r="T197" i="13"/>
  <c r="T12" i="13"/>
  <c r="T20" i="13"/>
  <c r="T28" i="13"/>
  <c r="T163" i="13"/>
  <c r="T179" i="13"/>
  <c r="T187" i="13"/>
  <c r="T195" i="13"/>
  <c r="T7" i="13"/>
  <c r="T15" i="13"/>
  <c r="T23" i="13"/>
  <c r="T31" i="13"/>
  <c r="T182" i="13"/>
  <c r="T190" i="13"/>
  <c r="T198" i="13"/>
  <c r="T13" i="13"/>
  <c r="T21" i="13"/>
  <c r="T29" i="13"/>
  <c r="T37" i="13"/>
  <c r="T45" i="13"/>
  <c r="T53" i="13"/>
  <c r="T61" i="13"/>
  <c r="T69" i="13"/>
  <c r="T77" i="13"/>
  <c r="T85" i="13"/>
  <c r="T93" i="13"/>
  <c r="T101" i="13"/>
  <c r="T109" i="13"/>
  <c r="T117" i="13"/>
  <c r="T125" i="13"/>
  <c r="T133" i="13"/>
  <c r="T140" i="13"/>
  <c r="T148" i="13"/>
  <c r="T156" i="13"/>
  <c r="T164" i="13"/>
  <c r="T196" i="13"/>
  <c r="T8" i="13"/>
  <c r="T16" i="13"/>
  <c r="T24" i="13"/>
  <c r="T32" i="13"/>
  <c r="T175" i="13"/>
  <c r="T183" i="13"/>
  <c r="T191" i="13"/>
  <c r="T199" i="13"/>
  <c r="T11" i="13"/>
  <c r="T19" i="13"/>
  <c r="T27" i="13"/>
  <c r="T7" i="14"/>
  <c r="T15" i="14"/>
  <c r="T23" i="14"/>
  <c r="T31" i="14"/>
  <c r="T39" i="14"/>
  <c r="T47" i="14"/>
  <c r="T55" i="14"/>
  <c r="T63" i="14"/>
  <c r="T71" i="14"/>
  <c r="T79" i="14"/>
  <c r="T87" i="14"/>
  <c r="T95" i="14"/>
  <c r="T103" i="14"/>
  <c r="T111" i="14"/>
  <c r="T119" i="14"/>
  <c r="T127" i="14"/>
  <c r="T135" i="14"/>
  <c r="T143" i="14"/>
  <c r="T151" i="14"/>
  <c r="T159" i="14"/>
  <c r="T167" i="14"/>
  <c r="T6" i="14"/>
  <c r="T14" i="14"/>
  <c r="T22" i="14"/>
  <c r="T30" i="14"/>
  <c r="T38" i="14"/>
  <c r="T46" i="14"/>
  <c r="T54" i="14"/>
  <c r="T62" i="14"/>
  <c r="T70" i="14"/>
  <c r="T78" i="14"/>
  <c r="T86" i="14"/>
  <c r="T94" i="14"/>
  <c r="T102" i="14"/>
  <c r="T110" i="14"/>
  <c r="T118" i="14"/>
  <c r="T126" i="14"/>
  <c r="T134" i="14"/>
  <c r="T142" i="14"/>
  <c r="T150" i="14"/>
  <c r="T158" i="14"/>
  <c r="T166" i="14"/>
  <c r="T9" i="14"/>
  <c r="T17" i="14"/>
  <c r="T25" i="14"/>
  <c r="T33" i="14"/>
  <c r="T41" i="14"/>
  <c r="T49" i="14"/>
  <c r="T57" i="14"/>
  <c r="T65" i="14"/>
  <c r="T73" i="14"/>
  <c r="T81" i="14"/>
  <c r="T89" i="14"/>
  <c r="T97" i="14"/>
  <c r="T105" i="14"/>
  <c r="T113" i="14"/>
  <c r="T121" i="14"/>
  <c r="T129" i="14"/>
  <c r="T137" i="14"/>
  <c r="T145" i="14"/>
  <c r="T153" i="14"/>
  <c r="T161" i="14"/>
  <c r="T12" i="14"/>
  <c r="T20" i="14"/>
  <c r="T28" i="14"/>
  <c r="T36" i="14"/>
  <c r="T44" i="14"/>
  <c r="T52" i="14"/>
  <c r="T60" i="14"/>
  <c r="T68" i="14"/>
  <c r="T76" i="14"/>
  <c r="T84" i="14"/>
  <c r="T92" i="14"/>
  <c r="T100" i="14"/>
  <c r="T108" i="14"/>
  <c r="T116" i="14"/>
  <c r="T124" i="14"/>
  <c r="T132" i="14"/>
  <c r="T140" i="14"/>
  <c r="T148" i="14"/>
  <c r="T156" i="14"/>
  <c r="T164" i="14"/>
  <c r="T10" i="14"/>
  <c r="T18" i="14"/>
  <c r="T26" i="14"/>
  <c r="T34" i="14"/>
  <c r="T42" i="14"/>
  <c r="T50" i="14"/>
  <c r="T58" i="14"/>
  <c r="T66" i="14"/>
  <c r="T74" i="14"/>
  <c r="T82" i="14"/>
  <c r="T90" i="14"/>
  <c r="T98" i="14"/>
  <c r="T106" i="14"/>
  <c r="T114" i="14"/>
  <c r="T122" i="14"/>
  <c r="T130" i="14"/>
  <c r="T138" i="14"/>
  <c r="T146" i="14"/>
  <c r="T154" i="14"/>
  <c r="T162" i="14"/>
  <c r="T13" i="14"/>
  <c r="T21" i="14"/>
  <c r="T29" i="14"/>
  <c r="T37" i="14"/>
  <c r="T45" i="14"/>
  <c r="T53" i="14"/>
  <c r="T61" i="14"/>
  <c r="T69" i="14"/>
  <c r="T77" i="14"/>
  <c r="T85" i="14"/>
  <c r="T93" i="14"/>
  <c r="T101" i="14"/>
  <c r="T109" i="14"/>
  <c r="T117" i="14"/>
  <c r="T125" i="14"/>
  <c r="T133" i="14"/>
  <c r="T141" i="14"/>
  <c r="T149" i="14"/>
  <c r="T157" i="14"/>
  <c r="T165" i="14"/>
  <c r="T8" i="14"/>
  <c r="T16" i="14"/>
  <c r="T24" i="14"/>
  <c r="T32" i="14"/>
  <c r="T40" i="14"/>
  <c r="T48" i="14"/>
  <c r="T56" i="14"/>
  <c r="T64" i="14"/>
  <c r="T72" i="14"/>
  <c r="T80" i="14"/>
  <c r="T88" i="14"/>
  <c r="T96" i="14"/>
  <c r="T104" i="14"/>
  <c r="T112" i="14"/>
  <c r="T120" i="14"/>
  <c r="T128" i="14"/>
  <c r="T136" i="14"/>
  <c r="T144" i="14"/>
  <c r="T152" i="14"/>
  <c r="T160" i="14"/>
  <c r="T11" i="14"/>
  <c r="T19" i="14"/>
  <c r="T27" i="14"/>
  <c r="T35" i="14"/>
  <c r="T43" i="14"/>
  <c r="T51" i="14"/>
  <c r="T59" i="14"/>
  <c r="T67" i="14"/>
  <c r="T75" i="14"/>
  <c r="T83" i="14"/>
  <c r="T91" i="14"/>
  <c r="T99" i="14"/>
  <c r="T107" i="14"/>
  <c r="T115" i="14"/>
  <c r="T123" i="14"/>
  <c r="T131" i="14"/>
  <c r="T139" i="14"/>
  <c r="T147" i="14"/>
  <c r="T155" i="14"/>
  <c r="T163" i="14"/>
  <c r="T170" i="14"/>
  <c r="D171" i="14" s="1"/>
  <c r="T40" i="13"/>
  <c r="T48" i="13"/>
  <c r="T56" i="13"/>
  <c r="T64" i="13"/>
  <c r="T72" i="13"/>
  <c r="T96" i="13"/>
  <c r="T104" i="13"/>
  <c r="T112" i="13"/>
  <c r="T120" i="13"/>
  <c r="T35" i="13"/>
  <c r="T43" i="13"/>
  <c r="T51" i="13"/>
  <c r="T59" i="13"/>
  <c r="T67" i="13"/>
  <c r="T75" i="13"/>
  <c r="T83" i="13"/>
  <c r="T91" i="13"/>
  <c r="T99" i="13"/>
  <c r="T107" i="13"/>
  <c r="T115" i="13"/>
  <c r="T123" i="13"/>
  <c r="T131" i="13"/>
  <c r="T138" i="13"/>
  <c r="T146" i="13"/>
  <c r="T154" i="13"/>
  <c r="T162" i="13"/>
  <c r="T170" i="13"/>
  <c r="T178" i="13"/>
  <c r="T186" i="13"/>
  <c r="T194" i="13"/>
  <c r="T33" i="13"/>
  <c r="T41" i="13"/>
  <c r="T49" i="13"/>
  <c r="T57" i="13"/>
  <c r="T65" i="13"/>
  <c r="T73" i="13"/>
  <c r="T81" i="13"/>
  <c r="T89" i="13"/>
  <c r="T97" i="13"/>
  <c r="T105" i="13"/>
  <c r="T113" i="13"/>
  <c r="T121" i="13"/>
  <c r="T129" i="13"/>
  <c r="T136" i="13"/>
  <c r="T144" i="13"/>
  <c r="T152" i="13"/>
  <c r="T160" i="13"/>
  <c r="T168" i="13"/>
  <c r="T36" i="13"/>
  <c r="T44" i="13"/>
  <c r="T52" i="13"/>
  <c r="T60" i="13"/>
  <c r="T68" i="13"/>
  <c r="T76" i="13"/>
  <c r="T84" i="13"/>
  <c r="T92" i="13"/>
  <c r="T100" i="13"/>
  <c r="T108" i="13"/>
  <c r="T116" i="13"/>
  <c r="T124" i="13"/>
  <c r="T132" i="13"/>
  <c r="T139" i="13"/>
  <c r="T147" i="13"/>
  <c r="T155" i="13"/>
  <c r="T171" i="13"/>
  <c r="T103" i="13"/>
  <c r="T166" i="13"/>
  <c r="T174" i="13"/>
  <c r="T39" i="13"/>
  <c r="T47" i="13"/>
  <c r="T55" i="13"/>
  <c r="T63" i="13"/>
  <c r="T71" i="13"/>
  <c r="T79" i="13"/>
  <c r="T87" i="13"/>
  <c r="T95" i="13"/>
  <c r="T111" i="13"/>
  <c r="T119" i="13"/>
  <c r="T127" i="13"/>
  <c r="T134" i="13"/>
  <c r="T142" i="13"/>
  <c r="T150" i="13"/>
  <c r="T158" i="13"/>
  <c r="T34" i="13"/>
  <c r="T42" i="13"/>
  <c r="T50" i="13"/>
  <c r="T58" i="13"/>
  <c r="T66" i="13"/>
  <c r="T74" i="13"/>
  <c r="T82" i="13"/>
  <c r="T90" i="13"/>
  <c r="T98" i="13"/>
  <c r="T106" i="13"/>
  <c r="T114" i="13"/>
  <c r="T122" i="13"/>
  <c r="T130" i="13"/>
  <c r="T137" i="13"/>
  <c r="T145" i="13"/>
  <c r="T153" i="13"/>
  <c r="T161" i="13"/>
  <c r="T169" i="13"/>
  <c r="T172" i="13"/>
  <c r="T180" i="13"/>
  <c r="T188" i="13"/>
  <c r="T80" i="13"/>
  <c r="T88" i="13"/>
  <c r="T128" i="13"/>
  <c r="T135" i="13"/>
  <c r="T143" i="13"/>
  <c r="T151" i="13"/>
  <c r="T159" i="13"/>
  <c r="T167" i="13"/>
  <c r="P6" i="9"/>
  <c r="D202" i="13" l="1"/>
  <c r="E478" i="9"/>
  <c r="T270" i="9"/>
  <c r="T10" i="9"/>
  <c r="T16" i="9"/>
  <c r="T20" i="9"/>
  <c r="T26" i="9"/>
  <c r="T27" i="9"/>
  <c r="T30" i="9"/>
  <c r="T36" i="9"/>
  <c r="T42" i="9"/>
  <c r="T48" i="9"/>
  <c r="T54" i="9"/>
  <c r="T56" i="9"/>
  <c r="T58" i="9"/>
  <c r="T60" i="9"/>
  <c r="T74" i="9"/>
  <c r="T80" i="9"/>
  <c r="T82" i="9"/>
  <c r="T90" i="9"/>
  <c r="T107" i="9"/>
  <c r="T115" i="9"/>
  <c r="T122" i="9"/>
  <c r="T123" i="9"/>
  <c r="T136" i="9"/>
  <c r="T139" i="9"/>
  <c r="T140" i="9"/>
  <c r="T152" i="9"/>
  <c r="T154" i="9"/>
  <c r="T176" i="9"/>
  <c r="T177" i="9"/>
  <c r="T178" i="9"/>
  <c r="T180" i="9"/>
  <c r="T181" i="9"/>
  <c r="T182" i="9"/>
  <c r="T183" i="9"/>
  <c r="T184" i="9"/>
  <c r="T186" i="9"/>
  <c r="T188" i="9"/>
  <c r="T190" i="9"/>
  <c r="T191" i="9"/>
  <c r="T192" i="9"/>
  <c r="T193" i="9"/>
  <c r="T194" i="9"/>
  <c r="T196" i="9"/>
  <c r="T197" i="9"/>
  <c r="T198" i="9"/>
  <c r="T199" i="9"/>
  <c r="T200" i="9"/>
  <c r="T202" i="9"/>
  <c r="T204" i="9"/>
  <c r="T206" i="9"/>
  <c r="T207" i="9"/>
  <c r="T213" i="9"/>
  <c r="T216" i="9"/>
  <c r="T225" i="9"/>
  <c r="T230" i="9"/>
  <c r="T233" i="9"/>
  <c r="T238" i="9"/>
  <c r="T241" i="9"/>
  <c r="T246" i="9"/>
  <c r="T249" i="9"/>
  <c r="T254" i="9"/>
  <c r="T257" i="9"/>
  <c r="T262" i="9"/>
  <c r="T265" i="9"/>
  <c r="T279" i="9"/>
  <c r="T287" i="9"/>
  <c r="T295" i="9"/>
  <c r="T304" i="9"/>
  <c r="T306" i="9"/>
  <c r="T311" i="9"/>
  <c r="T314" i="9"/>
  <c r="T316" i="9"/>
  <c r="T318" i="9"/>
  <c r="T320" i="9"/>
  <c r="T322" i="9"/>
  <c r="T323" i="9"/>
  <c r="T328" i="9"/>
  <c r="T332" i="9"/>
  <c r="T334" i="9"/>
  <c r="T335" i="9"/>
  <c r="T336" i="9"/>
  <c r="T337" i="9"/>
  <c r="T338" i="9"/>
  <c r="T339" i="9"/>
  <c r="T341" i="9"/>
  <c r="T349" i="9"/>
  <c r="T351" i="9"/>
  <c r="T353" i="9"/>
  <c r="T355" i="9"/>
  <c r="T358" i="9"/>
  <c r="T361" i="9"/>
  <c r="T363" i="9"/>
  <c r="T365" i="9"/>
  <c r="T366" i="9"/>
  <c r="T367" i="9"/>
  <c r="T368" i="9"/>
  <c r="T369" i="9"/>
  <c r="T371" i="9"/>
  <c r="T373" i="9"/>
  <c r="T381" i="9"/>
  <c r="T383" i="9"/>
  <c r="T387" i="9"/>
  <c r="T393" i="9"/>
  <c r="T396" i="9"/>
  <c r="T397" i="9"/>
  <c r="T398" i="9"/>
  <c r="T399" i="9"/>
  <c r="T401" i="9"/>
  <c r="T403" i="9"/>
  <c r="T413" i="9"/>
  <c r="T415" i="9"/>
  <c r="T417" i="9"/>
  <c r="T419" i="9"/>
  <c r="T423" i="9"/>
  <c r="T427" i="9"/>
  <c r="T429" i="9"/>
  <c r="T431" i="9"/>
  <c r="T435" i="9"/>
  <c r="T441" i="9"/>
  <c r="T443" i="9"/>
  <c r="T445" i="9"/>
  <c r="T446" i="9"/>
  <c r="T447" i="9"/>
  <c r="T448" i="9"/>
  <c r="T449" i="9"/>
  <c r="T451" i="9"/>
  <c r="T453" i="9"/>
  <c r="T460" i="9"/>
  <c r="T462" i="9"/>
  <c r="T464" i="9"/>
  <c r="T465" i="9"/>
  <c r="T466" i="9"/>
  <c r="T468" i="9"/>
  <c r="T470" i="9"/>
  <c r="T471" i="9"/>
  <c r="T472" i="9"/>
  <c r="T395" i="9" l="1"/>
  <c r="T308" i="9"/>
  <c r="T170" i="9"/>
  <c r="T128" i="9"/>
  <c r="T120" i="9"/>
  <c r="T106" i="9"/>
  <c r="T68" i="9"/>
  <c r="T223" i="9"/>
  <c r="T474" i="9"/>
  <c r="T469" i="9"/>
  <c r="T455" i="9"/>
  <c r="T430" i="9"/>
  <c r="T425" i="9"/>
  <c r="T348" i="9"/>
  <c r="T313" i="9"/>
  <c r="T303" i="9"/>
  <c r="T297" i="9"/>
  <c r="T289" i="9"/>
  <c r="T281" i="9"/>
  <c r="T273" i="9"/>
  <c r="T267" i="9"/>
  <c r="T264" i="9"/>
  <c r="T259" i="9"/>
  <c r="T256" i="9"/>
  <c r="T251" i="9"/>
  <c r="T248" i="9"/>
  <c r="T243" i="9"/>
  <c r="T240" i="9"/>
  <c r="T235" i="9"/>
  <c r="T232" i="9"/>
  <c r="T227" i="9"/>
  <c r="T224" i="9"/>
  <c r="T221" i="9"/>
  <c r="T218" i="9"/>
  <c r="T215" i="9"/>
  <c r="T210" i="9"/>
  <c r="T195" i="9"/>
  <c r="T179" i="9"/>
  <c r="T138" i="9"/>
  <c r="T9" i="9"/>
  <c r="T325" i="9"/>
  <c r="T292" i="9"/>
  <c r="T276" i="9"/>
  <c r="T382" i="9"/>
  <c r="T315" i="9"/>
  <c r="T437" i="9"/>
  <c r="T357" i="9"/>
  <c r="T327" i="9"/>
  <c r="T310" i="9"/>
  <c r="T114" i="9"/>
  <c r="T457" i="9"/>
  <c r="T412" i="9"/>
  <c r="T389" i="9"/>
  <c r="T384" i="9"/>
  <c r="T379" i="9"/>
  <c r="T374" i="9"/>
  <c r="T352" i="9"/>
  <c r="T347" i="9"/>
  <c r="T342" i="9"/>
  <c r="T324" i="9"/>
  <c r="T317" i="9"/>
  <c r="T307" i="9"/>
  <c r="T266" i="9"/>
  <c r="T258" i="9"/>
  <c r="T250" i="9"/>
  <c r="T242" i="9"/>
  <c r="T234" i="9"/>
  <c r="T226" i="9"/>
  <c r="T217" i="9"/>
  <c r="T209" i="9"/>
  <c r="T148" i="9"/>
  <c r="T64" i="9"/>
  <c r="T59" i="9"/>
  <c r="T32" i="9"/>
  <c r="T8" i="9"/>
  <c r="T208" i="9"/>
  <c r="T467" i="9"/>
  <c r="T350" i="9"/>
  <c r="T459" i="9"/>
  <c r="T439" i="9"/>
  <c r="T414" i="9"/>
  <c r="T409" i="9"/>
  <c r="T359" i="9"/>
  <c r="T329" i="9"/>
  <c r="T319" i="9"/>
  <c r="T312" i="9"/>
  <c r="T296" i="9"/>
  <c r="T288" i="9"/>
  <c r="T280" i="9"/>
  <c r="T272" i="9"/>
  <c r="T201" i="9"/>
  <c r="T185" i="9"/>
  <c r="T158" i="9"/>
  <c r="T150" i="9"/>
  <c r="T99" i="9"/>
  <c r="T72" i="9"/>
  <c r="T29" i="9"/>
  <c r="T405" i="9"/>
  <c r="T375" i="9"/>
  <c r="T407" i="9"/>
  <c r="T377" i="9"/>
  <c r="T345" i="9"/>
  <c r="T91" i="9"/>
  <c r="T473" i="9"/>
  <c r="T461" i="9"/>
  <c r="T444" i="9"/>
  <c r="T433" i="9"/>
  <c r="T421" i="9"/>
  <c r="T416" i="9"/>
  <c r="T411" i="9"/>
  <c r="T391" i="9"/>
  <c r="T364" i="9"/>
  <c r="T326" i="9"/>
  <c r="T321" i="9"/>
  <c r="T309" i="9"/>
  <c r="T268" i="9"/>
  <c r="T260" i="9"/>
  <c r="T252" i="9"/>
  <c r="T244" i="9"/>
  <c r="T236" i="9"/>
  <c r="T228" i="9"/>
  <c r="T219" i="9"/>
  <c r="T211" i="9"/>
  <c r="T203" i="9"/>
  <c r="T187" i="9"/>
  <c r="T163" i="9"/>
  <c r="T134" i="9"/>
  <c r="T110" i="9"/>
  <c r="T50" i="9"/>
  <c r="T428" i="9"/>
  <c r="T400" i="9"/>
  <c r="T343" i="9"/>
  <c r="T300" i="9"/>
  <c r="T284" i="9"/>
  <c r="T432" i="9"/>
  <c r="T305" i="9"/>
  <c r="T463" i="9"/>
  <c r="T385" i="9"/>
  <c r="T331" i="9"/>
  <c r="T271" i="9"/>
  <c r="T205" i="9"/>
  <c r="T189" i="9"/>
  <c r="T144" i="9"/>
  <c r="T112" i="9"/>
  <c r="T418" i="9"/>
  <c r="T370" i="9"/>
  <c r="T333" i="9"/>
  <c r="T286" i="9"/>
  <c r="T130" i="9"/>
  <c r="T452" i="9"/>
  <c r="T436" i="9"/>
  <c r="T420" i="9"/>
  <c r="T404" i="9"/>
  <c r="T388" i="9"/>
  <c r="T372" i="9"/>
  <c r="T356" i="9"/>
  <c r="T340" i="9"/>
  <c r="T299" i="9"/>
  <c r="T291" i="9"/>
  <c r="T283" i="9"/>
  <c r="T275" i="9"/>
  <c r="T261" i="9"/>
  <c r="T253" i="9"/>
  <c r="T245" i="9"/>
  <c r="T237" i="9"/>
  <c r="T229" i="9"/>
  <c r="T220" i="9"/>
  <c r="T212" i="9"/>
  <c r="T70" i="9"/>
  <c r="T278" i="9"/>
  <c r="T422" i="9"/>
  <c r="T406" i="9"/>
  <c r="T390" i="9"/>
  <c r="T434" i="9"/>
  <c r="T386" i="9"/>
  <c r="T454" i="9"/>
  <c r="T438" i="9"/>
  <c r="T456" i="9"/>
  <c r="T440" i="9"/>
  <c r="T424" i="9"/>
  <c r="T408" i="9"/>
  <c r="T392" i="9"/>
  <c r="T376" i="9"/>
  <c r="T360" i="9"/>
  <c r="T344" i="9"/>
  <c r="T301" i="9"/>
  <c r="T293" i="9"/>
  <c r="T285" i="9"/>
  <c r="T277" i="9"/>
  <c r="T263" i="9"/>
  <c r="T255" i="9"/>
  <c r="T247" i="9"/>
  <c r="T239" i="9"/>
  <c r="T231" i="9"/>
  <c r="T214" i="9"/>
  <c r="T155" i="9"/>
  <c r="T83" i="9"/>
  <c r="T78" i="9"/>
  <c r="T24" i="9"/>
  <c r="T330" i="9"/>
  <c r="T458" i="9"/>
  <c r="T442" i="9"/>
  <c r="T426" i="9"/>
  <c r="T410" i="9"/>
  <c r="T394" i="9"/>
  <c r="T378" i="9"/>
  <c r="T362" i="9"/>
  <c r="T346" i="9"/>
  <c r="T298" i="9"/>
  <c r="T290" i="9"/>
  <c r="T282" i="9"/>
  <c r="T274" i="9"/>
  <c r="T222" i="9"/>
  <c r="T168" i="9"/>
  <c r="T160" i="9"/>
  <c r="T88" i="9"/>
  <c r="T380" i="9"/>
  <c r="T96" i="9"/>
  <c r="T450" i="9"/>
  <c r="T402" i="9"/>
  <c r="T354" i="9"/>
  <c r="T294" i="9"/>
  <c r="T75" i="9"/>
  <c r="T52" i="9"/>
  <c r="T44" i="9"/>
  <c r="T38" i="9"/>
  <c r="T28" i="9"/>
  <c r="T19" i="9"/>
  <c r="T172" i="9"/>
  <c r="T162" i="9"/>
  <c r="T147" i="9"/>
  <c r="T142" i="9"/>
  <c r="T132" i="9"/>
  <c r="T124" i="9"/>
  <c r="T98" i="9"/>
  <c r="T92" i="9"/>
  <c r="T67" i="9"/>
  <c r="T62" i="9"/>
  <c r="T46" i="9"/>
  <c r="T18" i="9"/>
  <c r="T174" i="9"/>
  <c r="T164" i="9"/>
  <c r="T108" i="9"/>
  <c r="T100" i="9"/>
  <c r="T13" i="9"/>
  <c r="T302" i="9"/>
  <c r="T171" i="9"/>
  <c r="T166" i="9"/>
  <c r="T156" i="9"/>
  <c r="T146" i="9"/>
  <c r="T131" i="9"/>
  <c r="T126" i="9"/>
  <c r="T116" i="9"/>
  <c r="T102" i="9"/>
  <c r="T84" i="9"/>
  <c r="T76" i="9"/>
  <c r="T66" i="9"/>
  <c r="T43" i="9"/>
  <c r="T35" i="9"/>
  <c r="T25" i="9"/>
  <c r="T22" i="9"/>
  <c r="T12" i="9"/>
  <c r="T104" i="9"/>
  <c r="T40" i="9"/>
  <c r="T118" i="9"/>
  <c r="T86" i="9"/>
  <c r="T34" i="9"/>
  <c r="T269" i="9"/>
  <c r="T14" i="9"/>
  <c r="T11" i="9"/>
  <c r="T51" i="9"/>
  <c r="T94" i="9"/>
  <c r="T109" i="9"/>
  <c r="T169" i="9"/>
  <c r="T153" i="9"/>
  <c r="T137" i="9"/>
  <c r="T121" i="9"/>
  <c r="T105" i="9"/>
  <c r="T89" i="9"/>
  <c r="T73" i="9"/>
  <c r="T57" i="9"/>
  <c r="T41" i="9"/>
  <c r="T173" i="9"/>
  <c r="T141" i="9"/>
  <c r="T93" i="9"/>
  <c r="T61" i="9"/>
  <c r="T45" i="9"/>
  <c r="T175" i="9"/>
  <c r="T159" i="9"/>
  <c r="T143" i="9"/>
  <c r="T127" i="9"/>
  <c r="T111" i="9"/>
  <c r="T95" i="9"/>
  <c r="T79" i="9"/>
  <c r="T63" i="9"/>
  <c r="T47" i="9"/>
  <c r="T31" i="9"/>
  <c r="T15" i="9"/>
  <c r="T157" i="9"/>
  <c r="T125" i="9"/>
  <c r="T77" i="9"/>
  <c r="T161" i="9"/>
  <c r="T145" i="9"/>
  <c r="T129" i="9"/>
  <c r="T113" i="9"/>
  <c r="T97" i="9"/>
  <c r="T81" i="9"/>
  <c r="T65" i="9"/>
  <c r="T49" i="9"/>
  <c r="T33" i="9"/>
  <c r="T17" i="9"/>
  <c r="T165" i="9"/>
  <c r="T149" i="9"/>
  <c r="T133" i="9"/>
  <c r="T117" i="9"/>
  <c r="T101" i="9"/>
  <c r="T85" i="9"/>
  <c r="T69" i="9"/>
  <c r="T53" i="9"/>
  <c r="T37" i="9"/>
  <c r="T21" i="9"/>
  <c r="T167" i="9"/>
  <c r="T151" i="9"/>
  <c r="T135" i="9"/>
  <c r="T119" i="9"/>
  <c r="T103" i="9"/>
  <c r="T87" i="9"/>
  <c r="T71" i="9"/>
  <c r="T55" i="9"/>
  <c r="T39" i="9"/>
  <c r="T23" i="9"/>
  <c r="T7" i="9"/>
  <c r="T6" i="9"/>
  <c r="D478" i="9" l="1"/>
  <c r="F14" i="20" l="1"/>
  <c r="F12" i="20"/>
  <c r="F10" i="20"/>
  <c r="F8" i="20"/>
  <c r="F7" i="20"/>
  <c r="E16" i="20"/>
  <c r="E15" i="20"/>
  <c r="E14" i="20"/>
  <c r="E13" i="20"/>
  <c r="E12" i="20"/>
  <c r="E11" i="20"/>
  <c r="E10" i="20"/>
  <c r="E8" i="20"/>
  <c r="E7" i="20"/>
  <c r="D16" i="20"/>
  <c r="D15" i="20"/>
  <c r="D14" i="20"/>
  <c r="D13" i="20"/>
  <c r="D11" i="20"/>
  <c r="G7" i="20" l="1"/>
  <c r="F17" i="20"/>
  <c r="G11" i="20"/>
  <c r="E17" i="20"/>
  <c r="G10" i="20"/>
  <c r="G16" i="20"/>
  <c r="G14" i="20"/>
  <c r="G12" i="20"/>
  <c r="G15" i="20"/>
  <c r="G8" i="20"/>
  <c r="G13" i="20"/>
  <c r="G17" i="20" l="1"/>
  <c r="D12" i="20" l="1"/>
  <c r="D8" i="20"/>
  <c r="D10" i="20" l="1"/>
  <c r="F478" i="9" l="1"/>
  <c r="D7" i="20" s="1"/>
  <c r="D17" i="20" s="1"/>
</calcChain>
</file>

<file path=xl/sharedStrings.xml><?xml version="1.0" encoding="utf-8"?>
<sst xmlns="http://schemas.openxmlformats.org/spreadsheetml/2006/main" count="16603" uniqueCount="2086">
  <si>
    <t>Galds</t>
  </si>
  <si>
    <t>Adrese</t>
  </si>
  <si>
    <t>Stāvs</t>
  </si>
  <si>
    <t>Telpa</t>
  </si>
  <si>
    <t>Pārcelšanas vieta ZM</t>
  </si>
  <si>
    <t>0</t>
  </si>
  <si>
    <t>Inventāra veids</t>
  </si>
  <si>
    <t>Biroja tehnika</t>
  </si>
  <si>
    <t>Mēbele</t>
  </si>
  <si>
    <t>Iekārta</t>
  </si>
  <si>
    <t>Bibliotēkas krājumi</t>
  </si>
  <si>
    <t>Dokumenti un kanceleja</t>
  </si>
  <si>
    <t>Stikla trauki</t>
  </si>
  <si>
    <t>Laboratorijas inventārs</t>
  </si>
  <si>
    <t>Cits</t>
  </si>
  <si>
    <t>Maza iekārta</t>
  </si>
  <si>
    <t>Ķimikālijas un reaģenti</t>
  </si>
  <si>
    <t>Inventāra vienības svars [kg]</t>
  </si>
  <si>
    <t>Laboratorijas piederumi</t>
  </si>
  <si>
    <t>FMOF</t>
  </si>
  <si>
    <t>Zeļļu iela 25</t>
  </si>
  <si>
    <t>063</t>
  </si>
  <si>
    <t>Datori</t>
  </si>
  <si>
    <t>Monitori</t>
  </si>
  <si>
    <t>Kastes</t>
  </si>
  <si>
    <t>1</t>
  </si>
  <si>
    <t>115-116</t>
  </si>
  <si>
    <t>5</t>
  </si>
  <si>
    <t>509</t>
  </si>
  <si>
    <t>2019. gada janvāris</t>
  </si>
  <si>
    <t>516</t>
  </si>
  <si>
    <t>511</t>
  </si>
  <si>
    <t>510</t>
  </si>
  <si>
    <t>106</t>
  </si>
  <si>
    <t>Papīrs</t>
  </si>
  <si>
    <t>117</t>
  </si>
  <si>
    <t>105</t>
  </si>
  <si>
    <t>103</t>
  </si>
  <si>
    <t>Biroja inventārs</t>
  </si>
  <si>
    <t>528</t>
  </si>
  <si>
    <t>035</t>
  </si>
  <si>
    <t>066</t>
  </si>
  <si>
    <t>006</t>
  </si>
  <si>
    <t>2</t>
  </si>
  <si>
    <t>F214</t>
  </si>
  <si>
    <t>518</t>
  </si>
  <si>
    <t>F204</t>
  </si>
  <si>
    <t>525</t>
  </si>
  <si>
    <t>033</t>
  </si>
  <si>
    <t>005</t>
  </si>
  <si>
    <t>Lai arī šis ir lāzers, nav jāuztraucas par sīkiem mehāniskiem bojājumiem</t>
  </si>
  <si>
    <t>062</t>
  </si>
  <si>
    <t>039</t>
  </si>
  <si>
    <t>041</t>
  </si>
  <si>
    <t>003a</t>
  </si>
  <si>
    <t>003c</t>
  </si>
  <si>
    <t>003b</t>
  </si>
  <si>
    <t>034</t>
  </si>
  <si>
    <t>Iekārta jāpārvieto uzmanīgi, mehāniski triecieni, vai spēka pielikšana nepareizā vietā var novest pie nopietniem iekārtas bojājumiem.</t>
  </si>
  <si>
    <t>032</t>
  </si>
  <si>
    <t>064</t>
  </si>
  <si>
    <t>004</t>
  </si>
  <si>
    <t>0/5</t>
  </si>
  <si>
    <t>071</t>
  </si>
  <si>
    <t>070</t>
  </si>
  <si>
    <t>068</t>
  </si>
  <si>
    <t>koridors pie 069</t>
  </si>
  <si>
    <t>5/0/0</t>
  </si>
  <si>
    <t>069</t>
  </si>
  <si>
    <t>008</t>
  </si>
  <si>
    <t>0/5/0</t>
  </si>
  <si>
    <t>065</t>
  </si>
  <si>
    <t>4</t>
  </si>
  <si>
    <t>Zeļļu iela 23</t>
  </si>
  <si>
    <t>241</t>
  </si>
  <si>
    <t>7</t>
  </si>
  <si>
    <t>734</t>
  </si>
  <si>
    <t>Printeris</t>
  </si>
  <si>
    <t>Grāmatas, dokumenti</t>
  </si>
  <si>
    <t>244</t>
  </si>
  <si>
    <t>245</t>
  </si>
  <si>
    <t>246</t>
  </si>
  <si>
    <t>243</t>
  </si>
  <si>
    <t>727</t>
  </si>
  <si>
    <t>230</t>
  </si>
  <si>
    <t>731</t>
  </si>
  <si>
    <t>231</t>
  </si>
  <si>
    <t>232</t>
  </si>
  <si>
    <t>237</t>
  </si>
  <si>
    <t>733</t>
  </si>
  <si>
    <t>102</t>
  </si>
  <si>
    <t>729</t>
  </si>
  <si>
    <t>109</t>
  </si>
  <si>
    <t>125</t>
  </si>
  <si>
    <t>723</t>
  </si>
  <si>
    <t>123</t>
  </si>
  <si>
    <t>110</t>
  </si>
  <si>
    <t>728</t>
  </si>
  <si>
    <t>124</t>
  </si>
  <si>
    <t>Zeļļu iela 29</t>
  </si>
  <si>
    <t>531</t>
  </si>
  <si>
    <t>Ir iepakojums</t>
  </si>
  <si>
    <t>Diplomdarbi</t>
  </si>
  <si>
    <t>730</t>
  </si>
  <si>
    <t>3</t>
  </si>
  <si>
    <t>344</t>
  </si>
  <si>
    <t>504</t>
  </si>
  <si>
    <t>Plīstošs, jāpārvieto uzmanīgi</t>
  </si>
  <si>
    <t>523</t>
  </si>
  <si>
    <t>027</t>
  </si>
  <si>
    <t>013</t>
  </si>
  <si>
    <t>014</t>
  </si>
  <si>
    <t>520</t>
  </si>
  <si>
    <t>101</t>
  </si>
  <si>
    <t>512</t>
  </si>
  <si>
    <t>520f</t>
  </si>
  <si>
    <t>520e</t>
  </si>
  <si>
    <t>Galdu var izjaukt</t>
  </si>
  <si>
    <t>104</t>
  </si>
  <si>
    <t>524</t>
  </si>
  <si>
    <t>520a</t>
  </si>
  <si>
    <t>520d</t>
  </si>
  <si>
    <t>107</t>
  </si>
  <si>
    <t>520c</t>
  </si>
  <si>
    <t>108</t>
  </si>
  <si>
    <t>031</t>
  </si>
  <si>
    <t>Piedāvātās kastes dažādu laboratorijas materiālu un piederumu pārvešanai</t>
  </si>
  <si>
    <t>Iekārta "Taurus"</t>
  </si>
  <si>
    <t>Porozimetrs</t>
  </si>
  <si>
    <t>Ctherm</t>
  </si>
  <si>
    <t>Termokamera</t>
  </si>
  <si>
    <t>Cirkulators</t>
  </si>
  <si>
    <t>Plauktu noteikti var izjaukt. Izmēri norādīti saliktā veidā.</t>
  </si>
  <si>
    <t>520b</t>
  </si>
  <si>
    <t>111</t>
  </si>
  <si>
    <t>112</t>
  </si>
  <si>
    <t>526</t>
  </si>
  <si>
    <t>113</t>
  </si>
  <si>
    <t>114</t>
  </si>
  <si>
    <t>115</t>
  </si>
  <si>
    <t>521</t>
  </si>
  <si>
    <t>gaitenis</t>
  </si>
  <si>
    <t>6</t>
  </si>
  <si>
    <t>612</t>
  </si>
  <si>
    <t>018</t>
  </si>
  <si>
    <t>?</t>
  </si>
  <si>
    <t>Ledusskāpis Hansa</t>
  </si>
  <si>
    <t>blakus 612</t>
  </si>
  <si>
    <t>019</t>
  </si>
  <si>
    <t>Dators</t>
  </si>
  <si>
    <t>Monitors</t>
  </si>
  <si>
    <t>Augstas precīzijas iekārta, jāpārvieto ļoti uzmanīgi</t>
  </si>
  <si>
    <t xml:space="preserve">Centrifuga 5804 Eppendorf </t>
  </si>
  <si>
    <t>Autoklāvs Bergfof</t>
  </si>
  <si>
    <t>203</t>
  </si>
  <si>
    <t>Spektrografs</t>
  </si>
  <si>
    <t>Spektroprojektors</t>
  </si>
  <si>
    <t>Mikrofotometrs</t>
  </si>
  <si>
    <t>059</t>
  </si>
  <si>
    <t>Monohromators</t>
  </si>
  <si>
    <t>Komparators</t>
  </si>
  <si>
    <t>Vakuumsūknis</t>
  </si>
  <si>
    <t>Stiloskops</t>
  </si>
  <si>
    <t>Barotājs</t>
  </si>
  <si>
    <t>Skapis</t>
  </si>
  <si>
    <t>mēbele</t>
  </si>
  <si>
    <t>Sekcija</t>
  </si>
  <si>
    <t>214</t>
  </si>
  <si>
    <t>217</t>
  </si>
  <si>
    <t>211</t>
  </si>
  <si>
    <t>234</t>
  </si>
  <si>
    <t>Nepieciešams elektriķis atslēgšanai un pieslēgšanai trīsfāzu tīklam un reostatam, izejas ligzdu ierīkošanai un veco drošinātāju nomaiņai pret automātiskajiem slēdžiem (3x10A maiņstrāvai, 240V un 2x50A pulsējošai līdzstrāvai, 110V)</t>
  </si>
  <si>
    <t>Reostats</t>
  </si>
  <si>
    <t>233</t>
  </si>
  <si>
    <t>501</t>
  </si>
  <si>
    <t>Drīkst saīsināt, nozāģējot nevajadzīgo augšējo daļu.</t>
  </si>
  <si>
    <t>502</t>
  </si>
  <si>
    <t>Ledusskaspis</t>
  </si>
  <si>
    <t>Ģenerators</t>
  </si>
  <si>
    <t>Hronometrs</t>
  </si>
  <si>
    <t>Epidiaskops</t>
  </si>
  <si>
    <t>Kaste</t>
  </si>
  <si>
    <t>Laboratorijas
piederumi</t>
  </si>
  <si>
    <t>Bibliotēkas
krājumi</t>
  </si>
  <si>
    <t>Transformatos</t>
  </si>
  <si>
    <t>343</t>
  </si>
  <si>
    <t>Kāpnes</t>
  </si>
  <si>
    <t>402</t>
  </si>
  <si>
    <t>Rakstāmgalds</t>
  </si>
  <si>
    <t>Sadalāms divās vienādās daļās</t>
  </si>
  <si>
    <t>417</t>
  </si>
  <si>
    <t>508</t>
  </si>
  <si>
    <t>Laboratoriju inventārs</t>
  </si>
  <si>
    <t>404</t>
  </si>
  <si>
    <t>Interfeiss</t>
  </si>
  <si>
    <t>507</t>
  </si>
  <si>
    <t>Goniometrs</t>
  </si>
  <si>
    <t>Laboratorijas iekārta</t>
  </si>
  <si>
    <t>505</t>
  </si>
  <si>
    <t>405</t>
  </si>
  <si>
    <t>Mikroskops</t>
  </si>
  <si>
    <t>410</t>
  </si>
  <si>
    <t>Kaste (Destilators)</t>
  </si>
  <si>
    <t>F215</t>
  </si>
  <si>
    <t>527</t>
  </si>
  <si>
    <t>F212</t>
  </si>
  <si>
    <t>516 a</t>
  </si>
  <si>
    <t>339</t>
  </si>
  <si>
    <t>Kopētājs Triumph Adler</t>
  </si>
  <si>
    <t>336</t>
  </si>
  <si>
    <t>622</t>
  </si>
  <si>
    <t>Tāfele</t>
  </si>
  <si>
    <t>342</t>
  </si>
  <si>
    <t>118</t>
  </si>
  <si>
    <t>F334</t>
  </si>
  <si>
    <t>F338</t>
  </si>
  <si>
    <t>F340</t>
  </si>
  <si>
    <t>216</t>
  </si>
  <si>
    <t>338</t>
  </si>
  <si>
    <t>514</t>
  </si>
  <si>
    <t>340</t>
  </si>
  <si>
    <t>530b</t>
  </si>
  <si>
    <t>009</t>
  </si>
  <si>
    <t>Papildgalds</t>
  </si>
  <si>
    <t>Pakaramais</t>
  </si>
  <si>
    <t>F405</t>
  </si>
  <si>
    <t>007</t>
  </si>
  <si>
    <t>F413</t>
  </si>
  <si>
    <t>015</t>
  </si>
  <si>
    <t>Trausls, nepieciešams pārvest uzmanīgi</t>
  </si>
  <si>
    <t>Ledusskapis</t>
  </si>
  <si>
    <t>Iekārta ir trausla. Tās pārvietošanai nepieciešama īpaša piesardzība</t>
  </si>
  <si>
    <t>Cirkulatori Reometram</t>
  </si>
  <si>
    <t>Laboratorijas darbi sastāv no daudzām trauslām iekārtām. To pārvietošana jāveic uzmanīgi</t>
  </si>
  <si>
    <t>503</t>
  </si>
  <si>
    <t>711</t>
  </si>
  <si>
    <t>F333</t>
  </si>
  <si>
    <t>F341</t>
  </si>
  <si>
    <t>530c</t>
  </si>
  <si>
    <t>517</t>
  </si>
  <si>
    <t>F335</t>
  </si>
  <si>
    <t>522</t>
  </si>
  <si>
    <t>F339</t>
  </si>
  <si>
    <t>Flīģelis</t>
  </si>
  <si>
    <t>238</t>
  </si>
  <si>
    <t>Flīģelis Rīga</t>
  </si>
  <si>
    <t>Klavieres</t>
  </si>
  <si>
    <t>1.5</t>
  </si>
  <si>
    <t>100</t>
  </si>
  <si>
    <t>Plaukts</t>
  </si>
  <si>
    <t>Pārvest neizjauktā veidā</t>
  </si>
  <si>
    <t>054</t>
  </si>
  <si>
    <t>Kaste / V. Kaščejevs</t>
  </si>
  <si>
    <t>Skapis / V. Kaščejevs</t>
  </si>
  <si>
    <t>218</t>
  </si>
  <si>
    <t>207</t>
  </si>
  <si>
    <t>401</t>
  </si>
  <si>
    <t>645a</t>
  </si>
  <si>
    <t>065/066</t>
  </si>
  <si>
    <t>050/051</t>
  </si>
  <si>
    <t>069/070</t>
  </si>
  <si>
    <t>Rati</t>
  </si>
  <si>
    <t>403</t>
  </si>
  <si>
    <t>416</t>
  </si>
  <si>
    <t>333</t>
  </si>
  <si>
    <t>115a</t>
  </si>
  <si>
    <t>515</t>
  </si>
  <si>
    <t>529</t>
  </si>
  <si>
    <t>ASI</t>
  </si>
  <si>
    <t>FI</t>
  </si>
  <si>
    <t>Nr.p.k.</t>
  </si>
  <si>
    <t>Inventāra vienības izmēri [mm]</t>
  </si>
  <si>
    <t>Vienību skaits
[gab]</t>
  </si>
  <si>
    <t>Pārcelšanas periods</t>
  </si>
  <si>
    <t>Piezīmes</t>
  </si>
  <si>
    <t xml:space="preserve">
</t>
  </si>
  <si>
    <t>800 x 1000 x 1800</t>
  </si>
  <si>
    <t>600 x 800 x 900</t>
  </si>
  <si>
    <t>1000 x 800 x 600</t>
  </si>
  <si>
    <t>Struktūrvienība</t>
  </si>
  <si>
    <t>1000 x 1000 x 1000</t>
  </si>
  <si>
    <t>370 x 620 x 340</t>
  </si>
  <si>
    <t/>
  </si>
  <si>
    <t>Roll-Up Plakāti</t>
  </si>
  <si>
    <t>1250 x 100 x 100</t>
  </si>
  <si>
    <t>Atvilktņu Bloks</t>
  </si>
  <si>
    <t>430 x 550 x 620</t>
  </si>
  <si>
    <t>Ierāmēta Glezna</t>
  </si>
  <si>
    <t>630 x 820 x 40</t>
  </si>
  <si>
    <t>Ierāmēta Fotogrāfija</t>
  </si>
  <si>
    <t>660 x 760 x 150</t>
  </si>
  <si>
    <t>Atvilkņu Bloks</t>
  </si>
  <si>
    <t>420 x 550 x 660</t>
  </si>
  <si>
    <t>Dokumentu Smalcinātājs</t>
  </si>
  <si>
    <t>400 x 250 x 600</t>
  </si>
  <si>
    <t>Canon Imagerunner 1730I Kopētājs</t>
  </si>
  <si>
    <t>550 x 500 x 640</t>
  </si>
  <si>
    <t>620 x 370 x 340</t>
  </si>
  <si>
    <t>Lāzers</t>
  </si>
  <si>
    <t>250 x 250 x 2000</t>
  </si>
  <si>
    <t>Metāla Plaukts</t>
  </si>
  <si>
    <t>650 x 1060 x 300</t>
  </si>
  <si>
    <t>Virpa</t>
  </si>
  <si>
    <t>600 x 1150 x 1600</t>
  </si>
  <si>
    <t>Gaisa Filtrs</t>
  </si>
  <si>
    <t>550 x 500 x 700</t>
  </si>
  <si>
    <t>Kompresors</t>
  </si>
  <si>
    <t>600 x 300 x 650</t>
  </si>
  <si>
    <t>Lentzāģis</t>
  </si>
  <si>
    <t>1000 x 400 x 1100</t>
  </si>
  <si>
    <t>Darba Galds</t>
  </si>
  <si>
    <t>1500 x 800 x 820</t>
  </si>
  <si>
    <t>Djuārs</t>
  </si>
  <si>
    <t>500 x 500 x 900</t>
  </si>
  <si>
    <t>Mobilais Kravas Pacēlājs</t>
  </si>
  <si>
    <t>1500 x 500 x 1200</t>
  </si>
  <si>
    <t>1210 x 900 x 30</t>
  </si>
  <si>
    <t>1510 x 1030 x 30</t>
  </si>
  <si>
    <t>Krēsli</t>
  </si>
  <si>
    <t>550 x 600 x 800</t>
  </si>
  <si>
    <t>Metāla Skapis</t>
  </si>
  <si>
    <t>420 x 620 x 1320</t>
  </si>
  <si>
    <t>450 x 450 x 1800</t>
  </si>
  <si>
    <t>400 x 3860 x 1900</t>
  </si>
  <si>
    <t>Drēbju Skapis</t>
  </si>
  <si>
    <t>600 x 400 x 1950</t>
  </si>
  <si>
    <t>Plauktu Skapis</t>
  </si>
  <si>
    <t>800 x 400 x 1950</t>
  </si>
  <si>
    <t>Bīdāmās Durvis</t>
  </si>
  <si>
    <t>1000 x 40 x 2650</t>
  </si>
  <si>
    <t>Bīdāmās Durvis Īsās</t>
  </si>
  <si>
    <t>470 x 40 x 2250</t>
  </si>
  <si>
    <t>Pārspiediena Skapis</t>
  </si>
  <si>
    <t>1350 x 3600 x 700</t>
  </si>
  <si>
    <t>Hepa Filtrs/ Pūtējs</t>
  </si>
  <si>
    <t>970 x 660 x 460</t>
  </si>
  <si>
    <t>Optiskais Galds (1)</t>
  </si>
  <si>
    <t>1250 x 3500 x 210</t>
  </si>
  <si>
    <t>Optiskā Galda Kājas (1)</t>
  </si>
  <si>
    <t>700 x 750 x 100</t>
  </si>
  <si>
    <t>Optiskā Galda Plaukts</t>
  </si>
  <si>
    <t>2650 x 400 x 150</t>
  </si>
  <si>
    <t>Optiskais Galds (2)</t>
  </si>
  <si>
    <t>2500 x 1250 x 210</t>
  </si>
  <si>
    <t>Optiskā Galda Kājas (2)</t>
  </si>
  <si>
    <t>270 x 270 x 600</t>
  </si>
  <si>
    <t>920 x 480 x 1830</t>
  </si>
  <si>
    <t>1000 x 600 x 1200</t>
  </si>
  <si>
    <t>Optiskais Galds (3)</t>
  </si>
  <si>
    <t>1800 x 900 x 120</t>
  </si>
  <si>
    <t>Optiskā Galda Kājas (3)</t>
  </si>
  <si>
    <t>600 x 100 x 510</t>
  </si>
  <si>
    <t>Elekromagnēts</t>
  </si>
  <si>
    <t>700 x 800 x 1450</t>
  </si>
  <si>
    <t>Optiskais Galds (4)</t>
  </si>
  <si>
    <t>1500 x 1000 x 120</t>
  </si>
  <si>
    <t>Optiskā Galda Kājas (4)</t>
  </si>
  <si>
    <t>750 x 100 x 720</t>
  </si>
  <si>
    <t>Optiskais Galds (5)</t>
  </si>
  <si>
    <t>1200 x 1000 x 120</t>
  </si>
  <si>
    <t>Optiskā Galda Kājas (5)</t>
  </si>
  <si>
    <t>Elektromagnēts</t>
  </si>
  <si>
    <t>1100 x 800 x 1500</t>
  </si>
  <si>
    <t>Viesu Galds</t>
  </si>
  <si>
    <t>1600 x 1000 x 30</t>
  </si>
  <si>
    <t>Stūra Galds</t>
  </si>
  <si>
    <t>1220 x 2000 x 750</t>
  </si>
  <si>
    <t>1700 x 1500 x 750</t>
  </si>
  <si>
    <t>1300 x 2000 x 750</t>
  </si>
  <si>
    <t>Galds Ar Atvilktnēm</t>
  </si>
  <si>
    <t>130 x 750 x 750</t>
  </si>
  <si>
    <t>Sienas Plaukts</t>
  </si>
  <si>
    <t>725 x 300 x 540</t>
  </si>
  <si>
    <t>660 x 300 x 540</t>
  </si>
  <si>
    <t>Tējas Skapis</t>
  </si>
  <si>
    <t>1000 x 600 x 2070</t>
  </si>
  <si>
    <t>Mazais Tējas Skapis</t>
  </si>
  <si>
    <t>800 x 370 x 2070</t>
  </si>
  <si>
    <t>Plauktu Skapis Ar Durvīm</t>
  </si>
  <si>
    <t>770 x 430 x 2300</t>
  </si>
  <si>
    <t>310 x 700 x 2510</t>
  </si>
  <si>
    <t>800 x 350 x 2110</t>
  </si>
  <si>
    <t>920 x 470 x 920</t>
  </si>
  <si>
    <t>800 x 590 x 2070</t>
  </si>
  <si>
    <t>Optiskais Galds (6)</t>
  </si>
  <si>
    <t>1250 x 2500 x 210</t>
  </si>
  <si>
    <t>Optiskā Galda Kājas (6)</t>
  </si>
  <si>
    <t>700 x 270 x 270</t>
  </si>
  <si>
    <t>Ratiņi</t>
  </si>
  <si>
    <t>1070 x 700 x 880</t>
  </si>
  <si>
    <t>Metāla Galds</t>
  </si>
  <si>
    <t>1500 x 800 x 280</t>
  </si>
  <si>
    <t>800 x 2000 x 280</t>
  </si>
  <si>
    <t>410 x 630 x 1290</t>
  </si>
  <si>
    <t>760 x 2410 x 30</t>
  </si>
  <si>
    <t>2150 x 1210 x 30</t>
  </si>
  <si>
    <t>830 x 420 x 1780</t>
  </si>
  <si>
    <t>780 x 610 x 2040</t>
  </si>
  <si>
    <t>700 x 300 x 550</t>
  </si>
  <si>
    <t>800 x 300 x 550</t>
  </si>
  <si>
    <t>1700 x 1200 x 50</t>
  </si>
  <si>
    <t>1400 x 700 x 50</t>
  </si>
  <si>
    <t>1300 x 760 x 30</t>
  </si>
  <si>
    <t>Plaukti/Skapis (Sarakstā No 2018-08-20)</t>
  </si>
  <si>
    <t>2000 x 800 x 2600</t>
  </si>
  <si>
    <t>Printeris Canon Imagerunner 17301</t>
  </si>
  <si>
    <t>550 x 550 x 640</t>
  </si>
  <si>
    <t>Printeris Hp Color Laser Jet 3600</t>
  </si>
  <si>
    <t>400 x 450 x 430</t>
  </si>
  <si>
    <t>Xerox (Krāsainais Printeris)</t>
  </si>
  <si>
    <t>660 x 610 x 1150</t>
  </si>
  <si>
    <t>Printeris Triumph-Adler P-C3060Mfp</t>
  </si>
  <si>
    <t>616 x 475 x 558</t>
  </si>
  <si>
    <t>200 x 500 x 500</t>
  </si>
  <si>
    <t>500 x 200 x 400</t>
  </si>
  <si>
    <t>Printeris Xerox</t>
  </si>
  <si>
    <t>430 x 500 x 500</t>
  </si>
  <si>
    <t>Kopētājs, Printeris, Skeneris Konica Minolta</t>
  </si>
  <si>
    <t>770 x 700 x 1200</t>
  </si>
  <si>
    <t>Interaktīvā Tāfele Promethean</t>
  </si>
  <si>
    <t>280 x 1930 x 1200</t>
  </si>
  <si>
    <t>Interaktīvās Tāfeles Pamatne</t>
  </si>
  <si>
    <t>700 x 1200 x 1700</t>
  </si>
  <si>
    <t>Stikla Trauki</t>
  </si>
  <si>
    <t>600 x 600 x 600</t>
  </si>
  <si>
    <t>A3 Papīrs</t>
  </si>
  <si>
    <t>330 x 450 x 660</t>
  </si>
  <si>
    <t>Žurnāli (No Andžāna Kabineta)</t>
  </si>
  <si>
    <t>200 x 300 x 1400</t>
  </si>
  <si>
    <t>Mapes (No Andžāna Kabineta)</t>
  </si>
  <si>
    <t>300 x 300 x 1000</t>
  </si>
  <si>
    <t>Grāmatas (No Andžāna Kabineta)</t>
  </si>
  <si>
    <t>1400 x 600 x 400</t>
  </si>
  <si>
    <t>Dokumenti (Mapes)</t>
  </si>
  <si>
    <t>350 x 300 x 400</t>
  </si>
  <si>
    <t>Kancelejas Preces (No 4.Kab. Un Koridora)</t>
  </si>
  <si>
    <t>450 x 1000 x 1000</t>
  </si>
  <si>
    <t>Mapes (No Melnajiem Plauktiem)</t>
  </si>
  <si>
    <t>300 x 2800 x 330</t>
  </si>
  <si>
    <t>300 x 2800 x 300</t>
  </si>
  <si>
    <t>Grāmatas (No Melnajiem Plauktiem)</t>
  </si>
  <si>
    <t>300 x 5000 x 300</t>
  </si>
  <si>
    <t>Grāmatas (No Semināru Telpas)</t>
  </si>
  <si>
    <t>800 x 450 x 1800</t>
  </si>
  <si>
    <t>Kaste (Elektronikas Aprīkojums)</t>
  </si>
  <si>
    <t>600 x 400 x 400</t>
  </si>
  <si>
    <t>600 x 200 x 420</t>
  </si>
  <si>
    <t>Kastes (Laboratorijas Inventārs Un Piederumi)</t>
  </si>
  <si>
    <t>Augstas Veikstpējas Aprēķinu Datorklasteris</t>
  </si>
  <si>
    <t>600 x 600 x 2000</t>
  </si>
  <si>
    <t>Kastes (Dokumenti Un Kanceleja)</t>
  </si>
  <si>
    <t>Skapju Sistēma</t>
  </si>
  <si>
    <t>800 x 400 x 1920</t>
  </si>
  <si>
    <t>Biroja Krēsli Intrata</t>
  </si>
  <si>
    <t>500 x 500 x 1080</t>
  </si>
  <si>
    <t>Darba Vietu Aprīkojumu Sistēma</t>
  </si>
  <si>
    <t>2200 x 800 x 1180</t>
  </si>
  <si>
    <t>Sienas Plauktu Sistēma</t>
  </si>
  <si>
    <t>1400 x 360 x 550</t>
  </si>
  <si>
    <t>Galda Sistēma Ar Kabeļu Kanālu</t>
  </si>
  <si>
    <t>1400 x 600 x 755</t>
  </si>
  <si>
    <t>Konferenču Krēsli "Intrata"</t>
  </si>
  <si>
    <t>Mērparaugu Sagatvošanas Iekārta</t>
  </si>
  <si>
    <t>4200 x 400 x 1800</t>
  </si>
  <si>
    <t>Konferenču Galds</t>
  </si>
  <si>
    <t>3200 x 800 x 755</t>
  </si>
  <si>
    <t>Skapju Sistēma Iii</t>
  </si>
  <si>
    <t>800 x 400 x 855</t>
  </si>
  <si>
    <t>Garderobu Skapis</t>
  </si>
  <si>
    <t>Biroja Krēsls +2 Konferences Krēsli</t>
  </si>
  <si>
    <t>540 x 600 x 700</t>
  </si>
  <si>
    <t>Biroja Galda Sistēma</t>
  </si>
  <si>
    <t>2000 x 2400 x 740</t>
  </si>
  <si>
    <t>400 x 2400 x 2000</t>
  </si>
  <si>
    <t>Kastes(Laboratorijas Inventārs Un Piederumi)</t>
  </si>
  <si>
    <t>Kastes (Dokumenti)</t>
  </si>
  <si>
    <t>Kastes (Trauki Un Galda Piederumi)</t>
  </si>
  <si>
    <t>Kastes (Laboratorijas Piederumiem)</t>
  </si>
  <si>
    <t>Darba Galdi</t>
  </si>
  <si>
    <t>2000 x 800 x 800</t>
  </si>
  <si>
    <t>Industriālie Krēsli "Labo"</t>
  </si>
  <si>
    <t>450 x 425 x 800</t>
  </si>
  <si>
    <t>500 x 500 x 300</t>
  </si>
  <si>
    <t>Metāla Plaukti</t>
  </si>
  <si>
    <t>2060 x 600 x 600</t>
  </si>
  <si>
    <t>Biroja Galda Sistēma Iv</t>
  </si>
  <si>
    <t>800 x 2000 x 800</t>
  </si>
  <si>
    <t>Skapju Sistēma Iv</t>
  </si>
  <si>
    <t>Metāla Plaukts +Metāla Skapis</t>
  </si>
  <si>
    <t>5500 x 600 x 2400</t>
  </si>
  <si>
    <t>Kastes (Grāmatām)</t>
  </si>
  <si>
    <t>600 x 600 x 1000</t>
  </si>
  <si>
    <t>Papīra Smalcinātājs</t>
  </si>
  <si>
    <t>500 x 600 x 1000</t>
  </si>
  <si>
    <t>Galds Svāriem Kern</t>
  </si>
  <si>
    <t>600 x 800 x 780</t>
  </si>
  <si>
    <t>Skapis- Plaukts</t>
  </si>
  <si>
    <t>400 x 1000 x 2200</t>
  </si>
  <si>
    <t>600 x 700 x 850</t>
  </si>
  <si>
    <t>Galdiņš Uz Riteņiem</t>
  </si>
  <si>
    <t>700 x 700 x 400</t>
  </si>
  <si>
    <t>600 x 360 x 2000</t>
  </si>
  <si>
    <t>Sienas Plaukti (Sliedes, Kas Stiprinās Pie Sienām + Plaukti Ar Leņķīšiem - Ņemsim Līdz Pēc Iespējām</t>
  </si>
  <si>
    <t>300 x 2600 x 20</t>
  </si>
  <si>
    <t>Termoskāpis Snol</t>
  </si>
  <si>
    <t>675 x 590 x 600</t>
  </si>
  <si>
    <t>Kaste (Laboratorijas Aprikojums, Detaļas)</t>
  </si>
  <si>
    <t>500 x 500 x 400</t>
  </si>
  <si>
    <t>Rotācijas Ietvaicētājs Ar Vakuuma Kontrolieri Un Vakuuma Sūkni Buchi</t>
  </si>
  <si>
    <t>850 x 600 x 850</t>
  </si>
  <si>
    <t>Uv/Vis Spectrofotometrs Uviline 9400</t>
  </si>
  <si>
    <t>405 x 314 x 197</t>
  </si>
  <si>
    <t xml:space="preserve">Simax Destilators </t>
  </si>
  <si>
    <t>300 x 300 x 850</t>
  </si>
  <si>
    <t>Ultraskāņas Vanna Bandelin</t>
  </si>
  <si>
    <t>160 x 260 x 230</t>
  </si>
  <si>
    <t>Ph-Metrs Sartorius</t>
  </si>
  <si>
    <t>120 x 250 x 110</t>
  </si>
  <si>
    <t xml:space="preserve">Elektroforezes Sistema Horizontālai Gēla Elektroforezei </t>
  </si>
  <si>
    <t>240 x 200 x 200</t>
  </si>
  <si>
    <t>Membrānsūkne Ilmvac</t>
  </si>
  <si>
    <t>235 x 195 x 145</t>
  </si>
  <si>
    <t>Analītiskie Svari Kern</t>
  </si>
  <si>
    <t>225 x 315 x 330</t>
  </si>
  <si>
    <t>Tehniskie Svāri Cas Mw-Ii</t>
  </si>
  <si>
    <t>190 x 270 x 85</t>
  </si>
  <si>
    <t>180 x 180 x 360</t>
  </si>
  <si>
    <t>Magnētiskais Maisītājs Msh-300 Biosan</t>
  </si>
  <si>
    <t>190 x 270 x 100</t>
  </si>
  <si>
    <t>Magnētiskais Maisītājs Mr Hei-Standard</t>
  </si>
  <si>
    <t>173 x 277 x 94</t>
  </si>
  <si>
    <t>Orbitālais Krātītājs Os-10 Biosan</t>
  </si>
  <si>
    <t>220 x 205 x 90</t>
  </si>
  <si>
    <t>Kaste (Stikla Trauki)</t>
  </si>
  <si>
    <t>Kaste (Laboratorijas Aprīkojums, Detaļas)</t>
  </si>
  <si>
    <t>Kaste (Kīmiskie Reaģenti - Neorganīskie Sāļi)</t>
  </si>
  <si>
    <t>500 x 500 x 500</t>
  </si>
  <si>
    <t>Kaste (Kīmiskie Reaģenti - Organiskie Sāļi)</t>
  </si>
  <si>
    <t>Kaste (Kīmiskie Reaģenti - Neorganiskie Šķidrumi (Skābes, Amonjaks, Utt )</t>
  </si>
  <si>
    <t>Kaste (Kīmiskie Reaģenti - Organiskie Šķidrumi (Eteri, Šķīdinātāji, Utt )</t>
  </si>
  <si>
    <t>Kaste (Grāmatas, Publikācijas Utt.)</t>
  </si>
  <si>
    <t xml:space="preserve">Maiņstrāvas Loka Ģenerators </t>
  </si>
  <si>
    <t>1700 x 700 x 380</t>
  </si>
  <si>
    <t>Optiskā Sliede</t>
  </si>
  <si>
    <t>100 x 1200 x 100</t>
  </si>
  <si>
    <t>Kartotēkas Skapis, Koka</t>
  </si>
  <si>
    <t>800 x 430 x 900</t>
  </si>
  <si>
    <t>Kartotēkas Skapis, Metāla</t>
  </si>
  <si>
    <t>430 x 620 x 1320</t>
  </si>
  <si>
    <t>940 x 680 x 820</t>
  </si>
  <si>
    <t>580 x 730 x 370</t>
  </si>
  <si>
    <t>Bezelektrodu Lampasavots</t>
  </si>
  <si>
    <t>407 x 193 x 368</t>
  </si>
  <si>
    <t>Na Lampas Barotājs</t>
  </si>
  <si>
    <t>400 x 200 x 150</t>
  </si>
  <si>
    <t>500 x 500 x 390</t>
  </si>
  <si>
    <t>400 x 200 x 200</t>
  </si>
  <si>
    <t>Fepa Barotājs</t>
  </si>
  <si>
    <t>650 x 450 x 425</t>
  </si>
  <si>
    <t>1300 x 100 x 370</t>
  </si>
  <si>
    <t>620 x 340 x 370</t>
  </si>
  <si>
    <t>450 x 450 x 400</t>
  </si>
  <si>
    <t>690 x 400 x 400</t>
  </si>
  <si>
    <t>700 x 310 x 230</t>
  </si>
  <si>
    <t>Xerox</t>
  </si>
  <si>
    <t>530 x 400 x 1770</t>
  </si>
  <si>
    <t>800 x 400 x 2700</t>
  </si>
  <si>
    <t>1700 x 1200 x 750</t>
  </si>
  <si>
    <t>400 x 500 x 350</t>
  </si>
  <si>
    <t>1800 x 1700 x 750</t>
  </si>
  <si>
    <t>Trīsfāzu Transformators Un Taisngriezis</t>
  </si>
  <si>
    <t>700 x 450 x 970</t>
  </si>
  <si>
    <t>470 x 300 x 2200</t>
  </si>
  <si>
    <t>500 x 500 x 710</t>
  </si>
  <si>
    <t>580 x 750 x 1140</t>
  </si>
  <si>
    <t>Rumkorfa Spole</t>
  </si>
  <si>
    <t>280 x 760 x 440</t>
  </si>
  <si>
    <t>490 x 500 x 170</t>
  </si>
  <si>
    <t>510 x 350 x 340</t>
  </si>
  <si>
    <t>370 x 170 x 390</t>
  </si>
  <si>
    <t>630 x 320 x 720</t>
  </si>
  <si>
    <t>2200 x 700 x 900</t>
  </si>
  <si>
    <t>Optiskais Galds</t>
  </si>
  <si>
    <t>1000 x 400 x 40</t>
  </si>
  <si>
    <t>1000 x 160 x 50</t>
  </si>
  <si>
    <t>500 x 230 x 480</t>
  </si>
  <si>
    <t>Rentgenstruktūranalīzes Iekārta</t>
  </si>
  <si>
    <t>660 x 350 x 530</t>
  </si>
  <si>
    <t>210 x 520 x 450</t>
  </si>
  <si>
    <t>560 x 240 x 420</t>
  </si>
  <si>
    <t>Stm Iekārtas Iekaramais Galds</t>
  </si>
  <si>
    <t>800 x 640 x 100</t>
  </si>
  <si>
    <t>Elektrodzinēja Modelis</t>
  </si>
  <si>
    <t>300 x 300 x 350</t>
  </si>
  <si>
    <t>Kartotēkas Skapītis</t>
  </si>
  <si>
    <t>750 x 450 x 1150</t>
  </si>
  <si>
    <t>800 x 200 x 5000</t>
  </si>
  <si>
    <t>Datora Galds</t>
  </si>
  <si>
    <t>755 x 1200 x 750</t>
  </si>
  <si>
    <t>600 x 1400 x 750</t>
  </si>
  <si>
    <t>1500 x 1800 x 750</t>
  </si>
  <si>
    <t>1500 x 250 x 1500</t>
  </si>
  <si>
    <t>1180 x 595 x 1950</t>
  </si>
  <si>
    <t>Skapītis (Ar Atvilktni)</t>
  </si>
  <si>
    <t>450 x 600 x 650</t>
  </si>
  <si>
    <t>Grāmatu Plaukts</t>
  </si>
  <si>
    <t>350 x 120 x 1950</t>
  </si>
  <si>
    <t>450 x 1190 x 2690</t>
  </si>
  <si>
    <t>Printeris-Kopētājs</t>
  </si>
  <si>
    <t>500 x 500 x 540</t>
  </si>
  <si>
    <t>540 x 220 x 480</t>
  </si>
  <si>
    <t>180 x 410 x 370</t>
  </si>
  <si>
    <t>Laboratorijas Galds</t>
  </si>
  <si>
    <t>700 x 1390 x 750</t>
  </si>
  <si>
    <t>Laboratorijas Skapītis</t>
  </si>
  <si>
    <t>Printeris Hp</t>
  </si>
  <si>
    <t>360 x 350 x 250</t>
  </si>
  <si>
    <t>Skeneris Hp</t>
  </si>
  <si>
    <t>300 x 500 x 700</t>
  </si>
  <si>
    <t>Portatīvais Dators Dell</t>
  </si>
  <si>
    <t>270 x 380 x 30</t>
  </si>
  <si>
    <t>110 x 280 x 70</t>
  </si>
  <si>
    <t>Kaste (Adapteri,Vadi, Multimetri)</t>
  </si>
  <si>
    <t>Kaste (Ac/Dc Barošanas Avoti, Pasco)</t>
  </si>
  <si>
    <t>Kaste (Līdzsprieguma Barošanas Avoti, 220 X 300 X 110)</t>
  </si>
  <si>
    <t>Kaste (Pretestību Magazīna, 260 X 180 X 100)</t>
  </si>
  <si>
    <t>Kaste (Reostati, 352 X 150 X 90)</t>
  </si>
  <si>
    <t>Kaste (Ģeneratori)</t>
  </si>
  <si>
    <t>Kaste (Elektrības Laboratorijas Inventārs)</t>
  </si>
  <si>
    <t>Kaste (Mehānikas Un Molekulārfizikas Laboratoriju Inv.)</t>
  </si>
  <si>
    <t>Kaste (Nefiziķu Laboratorijas Inventārs)</t>
  </si>
  <si>
    <t>300 x 800 x 470</t>
  </si>
  <si>
    <t>Optiskais Sols</t>
  </si>
  <si>
    <t>200 x 2010 x 130</t>
  </si>
  <si>
    <t>200 x 2010 x 450</t>
  </si>
  <si>
    <t>500 x 500 x 350</t>
  </si>
  <si>
    <t>Kaste (Ņūtona Gredzenu Iekārta)</t>
  </si>
  <si>
    <t>200 x 210 x 360</t>
  </si>
  <si>
    <t>Kaste (Refraktometri, Polarimetri, Ķivetes)</t>
  </si>
  <si>
    <t>Kaste (Spektrāllampas, Barošanas Avoti)</t>
  </si>
  <si>
    <t>Siltuma Sūknis</t>
  </si>
  <si>
    <t>740 x 390 x 635</t>
  </si>
  <si>
    <t>Kaste  (Jfs Un Vfo Piederumi Dažādi, Cits)</t>
  </si>
  <si>
    <t>Monitors Samsung Syncmaster 192 B</t>
  </si>
  <si>
    <t>435 x 200 x 450</t>
  </si>
  <si>
    <t>Monitors Samsung Syncmaster 720 N</t>
  </si>
  <si>
    <t>370 x 160 x 330</t>
  </si>
  <si>
    <t>Lāzerprinteris Fs-2100Dn</t>
  </si>
  <si>
    <t>400 x 400 x 300</t>
  </si>
  <si>
    <t>700 x 1100 x 1200</t>
  </si>
  <si>
    <t>Iesiešanas Mašīna Cb 350</t>
  </si>
  <si>
    <t>450 x 450 x 170</t>
  </si>
  <si>
    <t>Metāla Dokumentu Skapis</t>
  </si>
  <si>
    <t>410 x 630 x 1300</t>
  </si>
  <si>
    <t>1220 x 920 x 20</t>
  </si>
  <si>
    <t>Lāzera Doplera Anemometrijas Iekārta</t>
  </si>
  <si>
    <t>1200 x 1400 x 500</t>
  </si>
  <si>
    <t>Skapītis Ar 4 Atvilktnēm (Var Novietot Zem Laboratorijas Galda)</t>
  </si>
  <si>
    <t>500 x 600 x 730</t>
  </si>
  <si>
    <t>900 x 1200 x 20</t>
  </si>
  <si>
    <t>Materiālu Izturības Testēšanas Iekārta 5Kn</t>
  </si>
  <si>
    <t>800 x 1400 x 370</t>
  </si>
  <si>
    <t>Mhd Sūkņa Eksperimentāls Modelis</t>
  </si>
  <si>
    <t>920 x 1200 x 550</t>
  </si>
  <si>
    <t>Laboratorijas Iekārtu Komplekts Šķidrumu Un Gāzu Dinamikas Izpētei</t>
  </si>
  <si>
    <t>1000 x 700 x 400</t>
  </si>
  <si>
    <t>1500 x 1200 x 20</t>
  </si>
  <si>
    <t>Galds Liekts</t>
  </si>
  <si>
    <t>Stūra Plaukts</t>
  </si>
  <si>
    <t>800 x 350 x 2600</t>
  </si>
  <si>
    <t>Dokumentu Plaukts Ar 2 Durvīm</t>
  </si>
  <si>
    <t>Dokumentu Plaukts</t>
  </si>
  <si>
    <t>Skapis Inventāram, Dokumentiem</t>
  </si>
  <si>
    <t>800 x 400 x 2100</t>
  </si>
  <si>
    <t>Studenta Darba Vieta</t>
  </si>
  <si>
    <t>1200 x 750 x 750</t>
  </si>
  <si>
    <t>Pakaramais (Drēbju)</t>
  </si>
  <si>
    <t>300 x 300 x 1800</t>
  </si>
  <si>
    <t>Skapītis Zemais</t>
  </si>
  <si>
    <t>800 x 450 x 750</t>
  </si>
  <si>
    <t>Sekcija-Skapis</t>
  </si>
  <si>
    <t>1600 x 400 x 2100</t>
  </si>
  <si>
    <t>1800 x 1200 x 750</t>
  </si>
  <si>
    <t>Plaukti Grāmatu</t>
  </si>
  <si>
    <t>Skapis Drēbju</t>
  </si>
  <si>
    <t>Galds Ar Tumbu</t>
  </si>
  <si>
    <t>1500 x 600 x 750</t>
  </si>
  <si>
    <t>Galds Datoru</t>
  </si>
  <si>
    <t>1400 x 600 x 750</t>
  </si>
  <si>
    <t>Atvilkņu Bloks Tumba</t>
  </si>
  <si>
    <t>Grāmatu Plaukts "Libra"</t>
  </si>
  <si>
    <t>400 x 2000 x 1000</t>
  </si>
  <si>
    <t>Grāmatas Un Materiāli</t>
  </si>
  <si>
    <t>Kaste (Grāmatas Un Papīri)</t>
  </si>
  <si>
    <t>1000 x 700 x 750</t>
  </si>
  <si>
    <t>Skapis Grāmatu</t>
  </si>
  <si>
    <t>800 x 400 x 2300</t>
  </si>
  <si>
    <t>1400 x 700 x 750</t>
  </si>
  <si>
    <t>Galds L Veida</t>
  </si>
  <si>
    <t>450 x 550 x 650</t>
  </si>
  <si>
    <t>Sienas Plaukti Ar Stiprinājumiem</t>
  </si>
  <si>
    <t>2000 x 350 x 250</t>
  </si>
  <si>
    <t>400 x 400 x 2000</t>
  </si>
  <si>
    <t>Galds Liekts Ar Atvilkņu Bloku</t>
  </si>
  <si>
    <t>800 x 600 x 1950</t>
  </si>
  <si>
    <t>Biroja Plaukts</t>
  </si>
  <si>
    <t>800 x 350 x 1950</t>
  </si>
  <si>
    <t>Dokumentu Skapis</t>
  </si>
  <si>
    <t>800 x 400 x 1200</t>
  </si>
  <si>
    <t>Drēbju Skapis Ar Dekoru</t>
  </si>
  <si>
    <t>400 x 400 x 1950</t>
  </si>
  <si>
    <t>Kaste (Elektronikas Piederumi)</t>
  </si>
  <si>
    <t>3D Printeris Massportal</t>
  </si>
  <si>
    <t>360 x 350 x 660</t>
  </si>
  <si>
    <t>Kaste (3D Printera Piederumi)</t>
  </si>
  <si>
    <t>550 x 650 x 1400</t>
  </si>
  <si>
    <t>1050 x 510 x 2100</t>
  </si>
  <si>
    <t>Kaste (Paraugu Sagatavošanas Materiāli)</t>
  </si>
  <si>
    <t>Kaste (Reaģenti)</t>
  </si>
  <si>
    <t xml:space="preserve">Tumbiņas Ar Atvilktnēm </t>
  </si>
  <si>
    <t>560 x 420 x 660</t>
  </si>
  <si>
    <t>Reometrs Anton Paar Mcr502</t>
  </si>
  <si>
    <t>600 x 450 x 750</t>
  </si>
  <si>
    <t>350 x 200 x 550</t>
  </si>
  <si>
    <t>Dls Iekārta</t>
  </si>
  <si>
    <t>380 x 610 x 260</t>
  </si>
  <si>
    <t>Svari Kern</t>
  </si>
  <si>
    <t>210 x 320 x 340</t>
  </si>
  <si>
    <t>Elektriskā Krāsns Snol</t>
  </si>
  <si>
    <t>410 x 550 x 420</t>
  </si>
  <si>
    <t>Optiskais Galds Standa - Virsma</t>
  </si>
  <si>
    <t>800 x 1200 x 200</t>
  </si>
  <si>
    <t>Optiskais Galds Standa - Kājas</t>
  </si>
  <si>
    <t>600 x 700 x 800</t>
  </si>
  <si>
    <t>Optiskais Galds Standa - Virsma (Transporta Kastē)</t>
  </si>
  <si>
    <t>850 x 1250 x 250</t>
  </si>
  <si>
    <t>Optiskais Galds Standa - Kājas (Transporta Kastē)</t>
  </si>
  <si>
    <t>650 x 850 x 250</t>
  </si>
  <si>
    <t>Kepco Bop Barošanas Avots</t>
  </si>
  <si>
    <t>320 x 150 x 450</t>
  </si>
  <si>
    <t>Kepco Bop Barošanas Avots (Transporta Iepakojumā)</t>
  </si>
  <si>
    <t>450 x 580 x 300</t>
  </si>
  <si>
    <t>Plaukts (Izjaucams)</t>
  </si>
  <si>
    <t>1310 x 800 x 2050</t>
  </si>
  <si>
    <t>Metāla Plaukts (Izjaucams)</t>
  </si>
  <si>
    <t>1010 x 410 x 1870</t>
  </si>
  <si>
    <t>Sedlu Krēsls</t>
  </si>
  <si>
    <t>600 x 600 x 550</t>
  </si>
  <si>
    <t>Cirkulators (Transporta Iepakojumā)</t>
  </si>
  <si>
    <t>380 x 590 x 630</t>
  </si>
  <si>
    <t>Pjezo Galda Kontrolieris</t>
  </si>
  <si>
    <t>500 x 400 x 100</t>
  </si>
  <si>
    <t>Kaste (Mazās Iekārtas)</t>
  </si>
  <si>
    <t>Kaste (Laboratorijas Piederumi)</t>
  </si>
  <si>
    <t>Laboratorijas Galds Ar Metāla Rāmi</t>
  </si>
  <si>
    <t>2500 x 600 x 800</t>
  </si>
  <si>
    <t>2050 x 600 x 800</t>
  </si>
  <si>
    <t>Laboratorijas Palīggalds</t>
  </si>
  <si>
    <t>1300 x 600 x 750</t>
  </si>
  <si>
    <t>Metāla Plaukts Iekārtām</t>
  </si>
  <si>
    <t>600 x 600 x 1650</t>
  </si>
  <si>
    <t>2000 x 350 x 300</t>
  </si>
  <si>
    <t>Kaste (Ipho Eksperimentālie Darbi)</t>
  </si>
  <si>
    <t>Nestandarta Kaste 1</t>
  </si>
  <si>
    <t>1050 x 320 x 220</t>
  </si>
  <si>
    <t>Nestandarta Kaste 2</t>
  </si>
  <si>
    <t>800 x 300 x 300</t>
  </si>
  <si>
    <t>1440 x 1800 x 990</t>
  </si>
  <si>
    <t>1440 x 1210 x 990</t>
  </si>
  <si>
    <t>1460 x 610 x 1230</t>
  </si>
  <si>
    <t>Drēbju Pakaramais Statīvs</t>
  </si>
  <si>
    <t>400 x 500 x 1500</t>
  </si>
  <si>
    <t>420 x 800 x 1950</t>
  </si>
  <si>
    <t>350 x 930 x 1950</t>
  </si>
  <si>
    <t>550 x 450 x 660</t>
  </si>
  <si>
    <t>600 x 440 x 710</t>
  </si>
  <si>
    <t>Digitālās Klavieres</t>
  </si>
  <si>
    <t>1500 x 400 x 200</t>
  </si>
  <si>
    <t>Kaste (Grāmatas, Dokumenti, Trauki)</t>
  </si>
  <si>
    <t>800 x 350 x 1960</t>
  </si>
  <si>
    <t>Apspriežu Galds</t>
  </si>
  <si>
    <t>920 x 2220 x 770</t>
  </si>
  <si>
    <t>Apģērbu Pakaramais</t>
  </si>
  <si>
    <t>500 x 500 x 1850</t>
  </si>
  <si>
    <t>Tāfele (Krīta; Stiprināma Pie Sienas) / V. Kaščejevs</t>
  </si>
  <si>
    <t>2510 x 1230 x 50</t>
  </si>
  <si>
    <t>Kartona Kaste ("Nestandarta"; Dokumenti) / V. Kaščejevs</t>
  </si>
  <si>
    <t>500 x 450 x 250</t>
  </si>
  <si>
    <t>Metāla Dokumentu Skapis / V. Kaščejevs</t>
  </si>
  <si>
    <t>1300 x 650 x 420</t>
  </si>
  <si>
    <t>Drēbju Skapis / V. Kaščejevs</t>
  </si>
  <si>
    <t>400 x 600 x 1960</t>
  </si>
  <si>
    <t>800 x 600 x 1960</t>
  </si>
  <si>
    <t>Kaste (Papīrs A4: 2 Lielās Pakas = 10 Mazās Pakas, 339. Telpa)</t>
  </si>
  <si>
    <t>Kaste (Spirāles, Iesiešanas Materiāli, Dokumentu Vāki, 339. Telpa)</t>
  </si>
  <si>
    <t>Kaste (Grām., Dok-I: Rogulis, Šarakovskis, Grūbe)</t>
  </si>
  <si>
    <t xml:space="preserve">Kaste (Grāmatas, Dokumenti: Barinovs, Ivins) </t>
  </si>
  <si>
    <t>[1]</t>
  </si>
  <si>
    <t>[2]</t>
  </si>
  <si>
    <t>[3]</t>
  </si>
  <si>
    <t>[4]</t>
  </si>
  <si>
    <t>[5]</t>
  </si>
  <si>
    <t>[6]</t>
  </si>
  <si>
    <t>[7]</t>
  </si>
  <si>
    <t>[8]</t>
  </si>
  <si>
    <t>[9]</t>
  </si>
  <si>
    <t>[10]</t>
  </si>
  <si>
    <t>[11]</t>
  </si>
  <si>
    <t>[12]</t>
  </si>
  <si>
    <t>[13]</t>
  </si>
  <si>
    <t>KOPĀ aprēķināts</t>
  </si>
  <si>
    <t>DAC</t>
  </si>
  <si>
    <t>413</t>
  </si>
  <si>
    <t>432</t>
  </si>
  <si>
    <t>421</t>
  </si>
  <si>
    <t>412</t>
  </si>
  <si>
    <t>433</t>
  </si>
  <si>
    <t>418</t>
  </si>
  <si>
    <t>650 x 560 x 410</t>
  </si>
  <si>
    <t>442</t>
  </si>
  <si>
    <t>444</t>
  </si>
  <si>
    <t>445</t>
  </si>
  <si>
    <t>620 x 370 x 240</t>
  </si>
  <si>
    <t>MF</t>
  </si>
  <si>
    <t>Antropometru Komplekts</t>
  </si>
  <si>
    <t>212</t>
  </si>
  <si>
    <t>329</t>
  </si>
  <si>
    <t>Trinokulārais Mikroskops B-293 Ar B3 Kameru</t>
  </si>
  <si>
    <t>85 x 50 x 70</t>
  </si>
  <si>
    <t>205</t>
  </si>
  <si>
    <t>407</t>
  </si>
  <si>
    <t>Binokulārs Mikroskops Leica Dm100</t>
  </si>
  <si>
    <t>300 x 300 x 400</t>
  </si>
  <si>
    <t>327</t>
  </si>
  <si>
    <t>Saudzīga tansportēšana, stikla optika</t>
  </si>
  <si>
    <t>Monokulārais Mikroskops B-155 Ar Led Apgaismojuma Sistēmu</t>
  </si>
  <si>
    <t>500 x 300 x 400</t>
  </si>
  <si>
    <t>209</t>
  </si>
  <si>
    <t>414</t>
  </si>
  <si>
    <t>415</t>
  </si>
  <si>
    <t>300 x 500 x 400</t>
  </si>
  <si>
    <t>Nerūsējoša Tērauda Vanna, Vāks Un Galds</t>
  </si>
  <si>
    <t>850 x 2500 x 1200</t>
  </si>
  <si>
    <t>202</t>
  </si>
  <si>
    <t>Miruša cilvēka audi / orgāni. Bīstamā krava, jo ir formaldehīda šķīdumā. Ķermeni var izņemt un vest atsevišķi, attiecīgi formaldehīda šķidumu salejot hermētiski noslēdzamās tvertnēs.</t>
  </si>
  <si>
    <t>Miruša Cilvēka Orgāni</t>
  </si>
  <si>
    <t>500 x 400 x 350</t>
  </si>
  <si>
    <t>Miruša cilvēka audi / orgāni. Bīstamā krava, jo ir formaldehīda šķīdumā. Pakalpojuma sniedzējs nodrošina hermētiski slēdzamas kastes pārvešanai. Kastes izmērs ne mazāks par 500x400x350(augstums) mm</t>
  </si>
  <si>
    <t>Digitālais Mikroskops Leica Dm4000</t>
  </si>
  <si>
    <t>208</t>
  </si>
  <si>
    <t>328</t>
  </si>
  <si>
    <t>Memmert Universālā Krāsns</t>
  </si>
  <si>
    <t>500 x 600 x 700</t>
  </si>
  <si>
    <t>215</t>
  </si>
  <si>
    <t>Histoloģisko Preperātu Ieliešanas Stacija</t>
  </si>
  <si>
    <t>1100 x 800 x 400</t>
  </si>
  <si>
    <t>Mikroskops Leica Dm Ls</t>
  </si>
  <si>
    <t>500 x 300 x 500</t>
  </si>
  <si>
    <t>350 x 350 x 500</t>
  </si>
  <si>
    <t>Rotācijas Mikrotoms Srm Tm 200</t>
  </si>
  <si>
    <t>600 x 600 x 700</t>
  </si>
  <si>
    <t>Atvilkņu Bloks Uz Riteņiem 600/550/460</t>
  </si>
  <si>
    <t>600 x 500 x 600</t>
  </si>
  <si>
    <t>Nt Stalažu Plaukts Ar  Nt Paplātēm</t>
  </si>
  <si>
    <t>600 x 950 x 1500</t>
  </si>
  <si>
    <t>201</t>
  </si>
  <si>
    <t>750 x 650 x 1100</t>
  </si>
  <si>
    <t>Miruša cilvēka audi / orgāni. Mikropreparātu skapis, uzmanīgi transportējams</t>
  </si>
  <si>
    <t>620 x 820 x 760</t>
  </si>
  <si>
    <t>Plastinizēts Cilvēka Ķermenis</t>
  </si>
  <si>
    <t>1100 x 600 x 2000</t>
  </si>
  <si>
    <t>Miruša cilvēka audi / orgāni. Miruša cilvēka plastinizēts ķermenis. Rūpīgs burbuļplēves iepakojums.</t>
  </si>
  <si>
    <t>Tāfele Maul Profesional 150*120 Uz Riteņiem</t>
  </si>
  <si>
    <t>1500 x 1200 x 30</t>
  </si>
  <si>
    <t>317</t>
  </si>
  <si>
    <t>Plastinizēts Sievietes Iekšējo Orgānu Komplekts</t>
  </si>
  <si>
    <t>1000 x 600 x 500</t>
  </si>
  <si>
    <t>Plastinizētie Cilvēka Ķermeņa Eksponāti 1</t>
  </si>
  <si>
    <t>500 x 800 x 1000</t>
  </si>
  <si>
    <t>Miruša cilvēka audi / orgāni. Miruša cilvēka plastinizēts ķermenis. Pārvietojami kastēs rūpīgā burbuļplēves iepakojumā.</t>
  </si>
  <si>
    <t>Plastinizētie Cilvēka Ķermeņa Eksponāti 2</t>
  </si>
  <si>
    <t>500 x 500 x 1200</t>
  </si>
  <si>
    <t>Plastinizētie Cilvēka Ķermeņa Eksponāti 3</t>
  </si>
  <si>
    <t>400 x 400 x 900</t>
  </si>
  <si>
    <t>Plastinizētie Cilvēka Ķermeņa Eksponāti 4</t>
  </si>
  <si>
    <t>500 x 500 x 700</t>
  </si>
  <si>
    <t>Plastinizētie Cilvēka Ķermeņa Eksponāti 5</t>
  </si>
  <si>
    <t>400 x 300 x 450</t>
  </si>
  <si>
    <t>Plastinizētie Cilvēka Ķermeņa Eksponāti 6</t>
  </si>
  <si>
    <t>600 x 900 x 650</t>
  </si>
  <si>
    <t>Grozs (Nerūsējoša Tērauda) &amp; Mulāžas (3 Bscientific)</t>
  </si>
  <si>
    <t>400 x 400 x 400</t>
  </si>
  <si>
    <t>406</t>
  </si>
  <si>
    <t>Ietinams plēvē, jo mulāžas sastāv no vairākām brīvi savienotām detaļām</t>
  </si>
  <si>
    <t>Cilvēka Mulāžas (3 Bscientific)</t>
  </si>
  <si>
    <t>400 x 400 x 110</t>
  </si>
  <si>
    <t>Angioloģiskais Cilvēka Ķermeņa Plastilizēts  Māc.Eksponāts</t>
  </si>
  <si>
    <t>600 x 1100 x 2000</t>
  </si>
  <si>
    <t>Sausie Kaulu Eksponāti 1</t>
  </si>
  <si>
    <t>600 x 400 x 370</t>
  </si>
  <si>
    <t>Miruša cilvēka audi / orgāni. Cilvēka kaulu sausie makropreparāti. Plastmasas kastēs, slēgtas ar vāku.</t>
  </si>
  <si>
    <t>Sausie Kaulu Eksponāti 2</t>
  </si>
  <si>
    <t>390 x 300 x 320</t>
  </si>
  <si>
    <t>Sausie Kaulu Eksponāti 3</t>
  </si>
  <si>
    <t>300 x 200 x 150</t>
  </si>
  <si>
    <t>Skelets, Eksponāts</t>
  </si>
  <si>
    <t>500 x 400 x 1700</t>
  </si>
  <si>
    <t>Uzmanīgi pārvedami, lai neizjūk</t>
  </si>
  <si>
    <t>Siklu Arhīvs (100 Poz)</t>
  </si>
  <si>
    <t>600 x 900 x 1200</t>
  </si>
  <si>
    <t xml:space="preserve">Miruša cilvēka audi / orgāni. Mikropreparātu skapis, uzmanīgi transportējams. </t>
  </si>
  <si>
    <t>Ahk Plakāti-Zīmējumi</t>
  </si>
  <si>
    <t>760 x 110 x 1250</t>
  </si>
  <si>
    <t>koridors</t>
  </si>
  <si>
    <t>454</t>
  </si>
  <si>
    <t>Ahk Plakāti - Zīmējumi</t>
  </si>
  <si>
    <t>800 x 500 x 450</t>
  </si>
  <si>
    <t>Skapis Vitrīna  (Augšējā Daļa)</t>
  </si>
  <si>
    <t>2050 x 380 x 1400</t>
  </si>
  <si>
    <t>Stiklotas durvis</t>
  </si>
  <si>
    <t>Skapis Vitrīna (Apakšējā Daļa)</t>
  </si>
  <si>
    <t>2050 x 540 x 1160</t>
  </si>
  <si>
    <t>Papīra Dokumenti, Kanceleja</t>
  </si>
  <si>
    <t>213A</t>
  </si>
  <si>
    <t>409</t>
  </si>
  <si>
    <t>Laboratorijas Trauki, Piederumi</t>
  </si>
  <si>
    <t>Laboratorijas Materiāli</t>
  </si>
  <si>
    <t>2015</t>
  </si>
  <si>
    <t>408</t>
  </si>
  <si>
    <t>Eksponāti (Cilvēka Orgāni) Stikla Taukos</t>
  </si>
  <si>
    <t>200 x 200 x 300</t>
  </si>
  <si>
    <t>Miruša cilvēka audi / orgāni. Bīstamā krava, jo ir formaldehīda šķīdumā.</t>
  </si>
  <si>
    <t>100 x 100 x 150</t>
  </si>
  <si>
    <t>Venden</t>
  </si>
  <si>
    <t>272 x 313 x 945</t>
  </si>
  <si>
    <t>Virtuve</t>
  </si>
  <si>
    <t>Venden nomas līgums ar LU</t>
  </si>
  <si>
    <t>Eksponāti , Sausie Kaulu</t>
  </si>
  <si>
    <t>300 x 500 x 300</t>
  </si>
  <si>
    <t>Miruša cilvēka audi / orgāni. Pakalpojuma sniedzējam jānodrošina plastmasas kastes, slēgtas ar vāku, norādīti minimālie izmēri</t>
  </si>
  <si>
    <t>Dators Hp D330</t>
  </si>
  <si>
    <t>20 x 45 x 40</t>
  </si>
  <si>
    <t>Monitors Hp Tft 17</t>
  </si>
  <si>
    <t>40 x 30 x 10</t>
  </si>
  <si>
    <t>Projektors 3M 2000S</t>
  </si>
  <si>
    <t>25 x 35 x 10</t>
  </si>
  <si>
    <t>Lāzerprinteris Hp Laserjet 1300</t>
  </si>
  <si>
    <t>35 x 35 x 30</t>
  </si>
  <si>
    <t>Lāzerprinteris Hp Laserjet 2300</t>
  </si>
  <si>
    <t>Portatīvais Dators Ibm Combo</t>
  </si>
  <si>
    <t>25 x 35 x 5</t>
  </si>
  <si>
    <t>Asus X551Ca-Sx032D 15.6" Hd Led/1,5Ghz/4Gb/500Gb</t>
  </si>
  <si>
    <t>35 x 25 x 5</t>
  </si>
  <si>
    <t>Piezīmjdators Dell Latitude D530</t>
  </si>
  <si>
    <t>40 x 30 x 5</t>
  </si>
  <si>
    <t>204</t>
  </si>
  <si>
    <t>Multivides Projektors Hitachi Cp-X2021Wn</t>
  </si>
  <si>
    <t>20 x 35 x 10</t>
  </si>
  <si>
    <t>Dators Ar Mac Os Operētājsistēmu Un 27"" Ekrānu Imac Me088</t>
  </si>
  <si>
    <t>80 x 50 x 10</t>
  </si>
  <si>
    <t>Kopētājs Sharp Ar6020</t>
  </si>
  <si>
    <t>60 x 55 x 50</t>
  </si>
  <si>
    <t>25 x 30 x 10</t>
  </si>
  <si>
    <t>Stacionārais Dators</t>
  </si>
  <si>
    <t>400 x 200 x 45</t>
  </si>
  <si>
    <t>Projektors</t>
  </si>
  <si>
    <t>200 x 300 x 100</t>
  </si>
  <si>
    <t>Projektors Hitachi</t>
  </si>
  <si>
    <t>Monitors 17"</t>
  </si>
  <si>
    <t>250 x 300 x 100</t>
  </si>
  <si>
    <t>200 x 400 x 450</t>
  </si>
  <si>
    <t>350 x 350 x 400</t>
  </si>
  <si>
    <t>Projektors Viewsonic</t>
  </si>
  <si>
    <t>300 x 200 x 100</t>
  </si>
  <si>
    <t>Portatīvais Dators Acer</t>
  </si>
  <si>
    <t>350 x 250 x 50</t>
  </si>
  <si>
    <t>Dators Plan I320W</t>
  </si>
  <si>
    <t>200 x 450 x 400</t>
  </si>
  <si>
    <t>Mikroskops Ar Kameru Motik Digital</t>
  </si>
  <si>
    <t>180 x 300 x 380</t>
  </si>
  <si>
    <t>306</t>
  </si>
  <si>
    <t>420</t>
  </si>
  <si>
    <t>Statīvs Plakātiem</t>
  </si>
  <si>
    <t>1170 x 670 x 2180</t>
  </si>
  <si>
    <t>326</t>
  </si>
  <si>
    <t>Mikroskops Stikla Optikas</t>
  </si>
  <si>
    <t>307</t>
  </si>
  <si>
    <t>309</t>
  </si>
  <si>
    <t>Saldējamā Centrifūga Velocity 14 R</t>
  </si>
  <si>
    <t>560 x 530 x 400</t>
  </si>
  <si>
    <t>314</t>
  </si>
  <si>
    <t>Audu Parafinēšanas Iekārta</t>
  </si>
  <si>
    <t>570 x 550 x 560</t>
  </si>
  <si>
    <t>Termostats</t>
  </si>
  <si>
    <t>540 x 540 x 940</t>
  </si>
  <si>
    <t>Preparātu Glabāšanas Skapis</t>
  </si>
  <si>
    <t>740 x 480 x 1570</t>
  </si>
  <si>
    <t>Bīstama krava, cilvēka audu paraugi.</t>
  </si>
  <si>
    <t>Citocentrifūga Jc 100230 Cellspin I.Tharmac</t>
  </si>
  <si>
    <t>90 x 160 x 80</t>
  </si>
  <si>
    <t>Personālais Vorteks V-1 Plus (Maisītājs)</t>
  </si>
  <si>
    <t>200 x 200 x 200</t>
  </si>
  <si>
    <t>Barošanas Bloks (Eps 301 Power Supply)</t>
  </si>
  <si>
    <t>250 x 240 x 100</t>
  </si>
  <si>
    <t>Mikrotoms Cut 4055</t>
  </si>
  <si>
    <t>480 x 500 x 280</t>
  </si>
  <si>
    <t>313</t>
  </si>
  <si>
    <t>Preparātu Glabāšanas Kaste</t>
  </si>
  <si>
    <t>510 x 490 x 130</t>
  </si>
  <si>
    <t>Bio Tdb-100 Dryblock Veida Termostats (Bs-010412-229A)</t>
  </si>
  <si>
    <t>220 x 250 x 120</t>
  </si>
  <si>
    <t>Gāzu Hromatogrāfs Clarus 600 Vadības Dators</t>
  </si>
  <si>
    <t>180 x 450 x 420</t>
  </si>
  <si>
    <t>Gāzu Hromatogrāfs Clarus 600 Vadības Datora Ekrāns</t>
  </si>
  <si>
    <t>440 x 230 x 400</t>
  </si>
  <si>
    <t>Digitālais Mikroskops Nikon Ci-L Ar Videokameru</t>
  </si>
  <si>
    <t>320 x 500 x 550</t>
  </si>
  <si>
    <t>Dators Digitālais Mikroskops Nikon Ci-L Ar Videokameru</t>
  </si>
  <si>
    <t>190 x 470 x 420</t>
  </si>
  <si>
    <t>Ekrāns Digitālais Mikroskops Nikon Ci-L Ar Videokameru</t>
  </si>
  <si>
    <t>1240 x 100 x 710</t>
  </si>
  <si>
    <t>Bezeļlas Kompresors Fini</t>
  </si>
  <si>
    <t>300 x 580 x 600</t>
  </si>
  <si>
    <t>315</t>
  </si>
  <si>
    <t>Bezeļļas Kompresors Power 280-20 W Of</t>
  </si>
  <si>
    <t>620 x 600 x 500</t>
  </si>
  <si>
    <t>Kaste Ar Iemutēm</t>
  </si>
  <si>
    <t>600 x 390 x 270</t>
  </si>
  <si>
    <t>Plakātveida Mācību Uzskates Materiāli</t>
  </si>
  <si>
    <t>650 x 300 x 1000</t>
  </si>
  <si>
    <t>200 x 200 x 400</t>
  </si>
  <si>
    <t>Nepārtrauktās Barošanas Bloks Eaton 9155-10-Nl-6-32X7Ah-Mbs</t>
  </si>
  <si>
    <t>320 x 750 x 830</t>
  </si>
  <si>
    <t>Atslēgšana no trīsfāzu strāvas avota</t>
  </si>
  <si>
    <t>Darba Mikroskops. Modelis: Nikon Eclipse E200Led. Sērijas Nr.611698. Ražotāja Kods: E200Led. Ražotājs: Nikon Corporation</t>
  </si>
  <si>
    <t>240 x 400 x 440</t>
  </si>
  <si>
    <t>Mufeļkrāsns</t>
  </si>
  <si>
    <t>490 x 680 x 58</t>
  </si>
  <si>
    <t>Hromatrogāfijas Piederumi</t>
  </si>
  <si>
    <t>Hromatogrāfijas Dokumentācija Un Instrukcijas</t>
  </si>
  <si>
    <t>800 x 380 x 1880</t>
  </si>
  <si>
    <t>Urīna Analizātors Dirui H100</t>
  </si>
  <si>
    <t>380 x 340 x 180</t>
  </si>
  <si>
    <t>419</t>
  </si>
  <si>
    <t>Ekspresdiagnostikas Piederumi</t>
  </si>
  <si>
    <t>Svari, Analītiskie 0.1Mg/120G, Kalibrējami</t>
  </si>
  <si>
    <t>220 x 320 x 450</t>
  </si>
  <si>
    <t>Pārvešana nekratot. Precīza aparatūra.</t>
  </si>
  <si>
    <t>Darba Mikroskops. Modelis: Nikon Eclipse E200Led. Sērijas Nr.611686. Ražotāja Kods: E200Led. Ražotājs: Nikon Corporation</t>
  </si>
  <si>
    <t>Digitālais Mikroskops Ar Videokameru. Modelis: Nikon Ci-L_2Th-Ds-Fi2 Nis_Br. Sērijas Nr. 705263, K23316, 216542, 7E8A882</t>
  </si>
  <si>
    <t>300 x 680 x 530</t>
  </si>
  <si>
    <t>Monitors Digitālajam Mikroskops Ar Videokameru. Modelis: Nikon</t>
  </si>
  <si>
    <t>250 x 80 x 220</t>
  </si>
  <si>
    <t>Ekrēns Digitālajam Mikroskops Ar Videokameru. Modelis: Nikon</t>
  </si>
  <si>
    <t>1250 x 80 x 730</t>
  </si>
  <si>
    <t>Spirogrāfs Spiro Usb</t>
  </si>
  <si>
    <t>280 x 260 x 90</t>
  </si>
  <si>
    <t>304</t>
  </si>
  <si>
    <t>710 x 400 x 1010</t>
  </si>
  <si>
    <t>Desorbcijas Cauruļu (Hromatogrāfa) Kondicionēšanas Iekārta. Modelis 9600. Ražotājs: Cds Analytical</t>
  </si>
  <si>
    <t>330 x 230 x 330</t>
  </si>
  <si>
    <t>Portatīvs Gāzu Noplūžu Mērītājs Gas Leak Detector Ld239</t>
  </si>
  <si>
    <t>60 x 150 x 30</t>
  </si>
  <si>
    <t>Portatīvs Gāzu Plūsmas Mērītājs Gāzu Hromatogrāfa Darbības Kontrolei Gc Digital Gas Flowmeter</t>
  </si>
  <si>
    <t>Portatīvs Atmosfēras Spiediena Mērītājs Hromatogrāfa Kalibrēšanai</t>
  </si>
  <si>
    <t>Mikroskops Kcb 5 Ar Okulāru</t>
  </si>
  <si>
    <t>160 x 250 x 400</t>
  </si>
  <si>
    <t>Binokulārais Mikroskpos Leica Bme</t>
  </si>
  <si>
    <t>Vanna Ar Temperatūras Kontroli "Tissue Float Bath"</t>
  </si>
  <si>
    <t>290 x 310 x 100</t>
  </si>
  <si>
    <t>Mini-Rocker Kratītājs Mr-1</t>
  </si>
  <si>
    <t>250 x 250 x 120</t>
  </si>
  <si>
    <t>Paraugu Dzesētājs Sc-2M</t>
  </si>
  <si>
    <t>190 x 190 x 150</t>
  </si>
  <si>
    <t>Moticam 3000</t>
  </si>
  <si>
    <t>260 x 400 x 510</t>
  </si>
  <si>
    <t>Vertikālā Elektrofrēzes Sistēma</t>
  </si>
  <si>
    <t>160 x 170 x 160</t>
  </si>
  <si>
    <t>Elektrofrēzes Kamera</t>
  </si>
  <si>
    <t>200 x 200 x 50</t>
  </si>
  <si>
    <t>600 x 660 x 1800</t>
  </si>
  <si>
    <t>Mikroviļņu Krāsns</t>
  </si>
  <si>
    <t>500 x 450 x 290</t>
  </si>
  <si>
    <t>Ledusskapis Art 222</t>
  </si>
  <si>
    <t>460 x 620 x 860</t>
  </si>
  <si>
    <t>Kodoskops</t>
  </si>
  <si>
    <t>350 x 400 x 600</t>
  </si>
  <si>
    <t>Fakss Brother Fax 2820</t>
  </si>
  <si>
    <t>380 x 370 x 270</t>
  </si>
  <si>
    <t>Laboratorijas Piederumi</t>
  </si>
  <si>
    <t>Dators Capital Neo P4-3.0</t>
  </si>
  <si>
    <t>180 x 480 x 440</t>
  </si>
  <si>
    <t>Monitors Hyundai Imagequest 19</t>
  </si>
  <si>
    <t>410 x 200 x 430</t>
  </si>
  <si>
    <t>Dokumentācija</t>
  </si>
  <si>
    <t>Digitālais Kopējamā Iekārta Sharp Ar-M165</t>
  </si>
  <si>
    <t>600 x 600 x 480</t>
  </si>
  <si>
    <t>Dokumenti Un Mācību Materiāli</t>
  </si>
  <si>
    <t>Monitors Lg Flatron</t>
  </si>
  <si>
    <t>370 x 210 x 430</t>
  </si>
  <si>
    <t>320</t>
  </si>
  <si>
    <t>180 x 420 x 370</t>
  </si>
  <si>
    <t>Printeris Konica Minolta Magicolor 1680Mf</t>
  </si>
  <si>
    <t>420 x 410 x 380</t>
  </si>
  <si>
    <t>Seifs Ugunsdrošais</t>
  </si>
  <si>
    <t>560 x 470 x 720</t>
  </si>
  <si>
    <t>800 x 400 x 1970</t>
  </si>
  <si>
    <t>Dokumenti</t>
  </si>
  <si>
    <t>Printeris Jp Laserjet 1022</t>
  </si>
  <si>
    <t>440 x 400 x 300</t>
  </si>
  <si>
    <t>Skeneris Hp Scanjet G4010</t>
  </si>
  <si>
    <t>270 x 410 x 60</t>
  </si>
  <si>
    <t>480 x 180 x 380</t>
  </si>
  <si>
    <t>Galda Dators Capital Neo</t>
  </si>
  <si>
    <t>170 x 430 x 370</t>
  </si>
  <si>
    <t>Projektors Optoma</t>
  </si>
  <si>
    <t>350 x 140 x 250</t>
  </si>
  <si>
    <t>Projektors Epson Eb-X20</t>
  </si>
  <si>
    <t>300 x 260 x 110</t>
  </si>
  <si>
    <t>Multifunkcionāla Drukas Iekārta Brother Dcp-9020Cdw</t>
  </si>
  <si>
    <t>420 x 480 x 410</t>
  </si>
  <si>
    <t>190 x 470 x 370</t>
  </si>
  <si>
    <t>305</t>
  </si>
  <si>
    <t>1500 x 450 x 1500</t>
  </si>
  <si>
    <t>600 x 600 x 1500</t>
  </si>
  <si>
    <t>Datorgalds</t>
  </si>
  <si>
    <t>600 x 800 x 1500</t>
  </si>
  <si>
    <t>Mācību Materiāls Preparāti</t>
  </si>
  <si>
    <t>310</t>
  </si>
  <si>
    <t>350 x 450 x 170</t>
  </si>
  <si>
    <t>Monitors Lcd 17"</t>
  </si>
  <si>
    <t>390 x 180 x 390</t>
  </si>
  <si>
    <t>Tāfele Magnētiskā</t>
  </si>
  <si>
    <t>700 x 100 x 1040</t>
  </si>
  <si>
    <t>1010 x 25 x 1510</t>
  </si>
  <si>
    <t>Dokumenti, Biroja Piederumi</t>
  </si>
  <si>
    <t xml:space="preserve">Leica Monokulārie Mikroskopi </t>
  </si>
  <si>
    <t>190 x 290 x 350</t>
  </si>
  <si>
    <t>Stikla Trauki Ar Makropreparātiem</t>
  </si>
  <si>
    <t>100 x 100 x 200</t>
  </si>
  <si>
    <t>150 x 150 x 300</t>
  </si>
  <si>
    <t>Eksponāti</t>
  </si>
  <si>
    <t>Grāmatas Un Dokumenti</t>
  </si>
  <si>
    <t>Dažādas Vēsturiskas Iekārtas</t>
  </si>
  <si>
    <t>360 x 370 x 240</t>
  </si>
  <si>
    <t>Dators Plan I321W</t>
  </si>
  <si>
    <t>V. Folkmaņa kabinets</t>
  </si>
  <si>
    <t>322</t>
  </si>
  <si>
    <t>Projektors Hitachi Cx-P300</t>
  </si>
  <si>
    <t>Galdiņi Bērnu</t>
  </si>
  <si>
    <t>750 x 300 x 550</t>
  </si>
  <si>
    <t>324</t>
  </si>
  <si>
    <t>Krēsliņi Bērnu</t>
  </si>
  <si>
    <t>300 x 300 x 550</t>
  </si>
  <si>
    <t>Skapīši</t>
  </si>
  <si>
    <t>750 x 280 x 950</t>
  </si>
  <si>
    <t>1000 x 600 x 750</t>
  </si>
  <si>
    <t>Drēbju Pakaramais (Apaļš)</t>
  </si>
  <si>
    <t>1000 x 1000 x 2000</t>
  </si>
  <si>
    <t>323</t>
  </si>
  <si>
    <t>450 x 500 x 2200</t>
  </si>
  <si>
    <t>Kušete</t>
  </si>
  <si>
    <t>2000 x 650 x 1000</t>
  </si>
  <si>
    <t>Aizslietnis</t>
  </si>
  <si>
    <t>450 x 100 x 2000</t>
  </si>
  <si>
    <t>Spoguļi</t>
  </si>
  <si>
    <t>1800 x 50 x 1000</t>
  </si>
  <si>
    <t>Tāfele Ar Statīvu</t>
  </si>
  <si>
    <t>1500 x 1000 x 850</t>
  </si>
  <si>
    <t xml:space="preserve">Montesori Materiāls </t>
  </si>
  <si>
    <t>420 x 560 x 560</t>
  </si>
  <si>
    <t>Papīra Dokumenti, Kanceleja, Biroja Piederumi</t>
  </si>
  <si>
    <t>Trauku Mazgājamā Mašīna Electrolux</t>
  </si>
  <si>
    <t>600 x 800 x 870</t>
  </si>
  <si>
    <t>431</t>
  </si>
  <si>
    <t>Termostats Um-20O</t>
  </si>
  <si>
    <t>600 x 500 x 500</t>
  </si>
  <si>
    <t>Ledusskapis Electrolux</t>
  </si>
  <si>
    <t>600 x 800 x 1950</t>
  </si>
  <si>
    <t>Ūdens Vannas</t>
  </si>
  <si>
    <t>Mikroskopi</t>
  </si>
  <si>
    <t>Svari</t>
  </si>
  <si>
    <t>200 x 200 x 100</t>
  </si>
  <si>
    <t>Printeris Brother Pt 9500 Uzlīmju Izgatavotājs</t>
  </si>
  <si>
    <t>150 x 150 x 150</t>
  </si>
  <si>
    <t>Centrifūga Lmc</t>
  </si>
  <si>
    <t>640 x 630 x 400</t>
  </si>
  <si>
    <t>Spektr. Jenway</t>
  </si>
  <si>
    <t>250 x 300 x 500</t>
  </si>
  <si>
    <t>424</t>
  </si>
  <si>
    <t>429</t>
  </si>
  <si>
    <t>Saldētava Electrolux</t>
  </si>
  <si>
    <t>422</t>
  </si>
  <si>
    <t>Aukstum kaste ar sauso ledu, V=80L</t>
  </si>
  <si>
    <t>Co2 Inkubators</t>
  </si>
  <si>
    <t>700 x 830 x 920</t>
  </si>
  <si>
    <t>428</t>
  </si>
  <si>
    <t>Laminārs</t>
  </si>
  <si>
    <t>1300 x 810 x 2260</t>
  </si>
  <si>
    <t>425</t>
  </si>
  <si>
    <t>Saldētava Ultf</t>
  </si>
  <si>
    <t>650 x 540 x 920</t>
  </si>
  <si>
    <t>411</t>
  </si>
  <si>
    <t>Mikroskops Leica</t>
  </si>
  <si>
    <t>300 x 400 x 300</t>
  </si>
  <si>
    <t>Operāciju Mikroskops Amg</t>
  </si>
  <si>
    <t>370 x 500 x 600</t>
  </si>
  <si>
    <t>426</t>
  </si>
  <si>
    <t>Mikroskops Amd</t>
  </si>
  <si>
    <t>300 x 400 x 200</t>
  </si>
  <si>
    <t>427</t>
  </si>
  <si>
    <t>Saldētava -20</t>
  </si>
  <si>
    <t>Galda Centrifūga</t>
  </si>
  <si>
    <t>Ilumina</t>
  </si>
  <si>
    <t xml:space="preserve">Vakuuma Filtrēšanas Iekārta </t>
  </si>
  <si>
    <t>500 x 500 x 200</t>
  </si>
  <si>
    <t>435</t>
  </si>
  <si>
    <t>Mikrobioloģiskā Aizsadzības Kamera</t>
  </si>
  <si>
    <t>700 x 600 x 600</t>
  </si>
  <si>
    <t>Saldētava -80</t>
  </si>
  <si>
    <t>Real Time Pcr</t>
  </si>
  <si>
    <t>1000 x 600 x 600</t>
  </si>
  <si>
    <t>Saldētava  (-80) Als</t>
  </si>
  <si>
    <t>870 x 1000 x 2000</t>
  </si>
  <si>
    <t>DAC liftā neiet iekšā</t>
  </si>
  <si>
    <t xml:space="preserve">Analītiskie Svari Ar Svaru Galdu Radwag </t>
  </si>
  <si>
    <t>600 x 770 x 1200</t>
  </si>
  <si>
    <t>Mikroplašu Skalotājs Atlantis 4, Asys Hitech</t>
  </si>
  <si>
    <t>200 x 400 x 25</t>
  </si>
  <si>
    <t>Ūdensvanna Ar Paliktni, Vāku Un Termometru</t>
  </si>
  <si>
    <t>200 x 300 x 250</t>
  </si>
  <si>
    <t>Ūdens Vanna Aquaterm Ar Piederumiem</t>
  </si>
  <si>
    <t>200 x 30 x 200</t>
  </si>
  <si>
    <t>Multi-Centrifūga Ar Rotoriem</t>
  </si>
  <si>
    <t>Magnētiskais Maisītājs Ro10 Power</t>
  </si>
  <si>
    <t>Homogenizators</t>
  </si>
  <si>
    <t>200 x 100 x 200</t>
  </si>
  <si>
    <t>Ūdens Vanna Precisterm</t>
  </si>
  <si>
    <t>Precīzijas Svari</t>
  </si>
  <si>
    <t>150 x 1500 x 250</t>
  </si>
  <si>
    <t>Ph Metrs Ph209/Hanna</t>
  </si>
  <si>
    <t>250 x 250 x 200</t>
  </si>
  <si>
    <t>Kriotoms Leica</t>
  </si>
  <si>
    <t>730 x 780 x 1200</t>
  </si>
  <si>
    <t>Eppendorfa Centrifūga</t>
  </si>
  <si>
    <t>600 x 640 x 370</t>
  </si>
  <si>
    <t>Centrifūga Sigma</t>
  </si>
  <si>
    <t>Mikroplašu Lasītājs/Spektrofotometrs</t>
  </si>
  <si>
    <t>400 x 380 x 300</t>
  </si>
  <si>
    <t>Ūdens Attīrīšanas Iekārta</t>
  </si>
  <si>
    <t>1200 x 700 x 600</t>
  </si>
  <si>
    <t>Kondicionieris Aeg</t>
  </si>
  <si>
    <t>400 x 500 x 1200</t>
  </si>
  <si>
    <t>Ledusmašīna</t>
  </si>
  <si>
    <t>670 x 510 x 800</t>
  </si>
  <si>
    <t>423</t>
  </si>
  <si>
    <t>Nepieciešams santehniķis demontāžai un montāžai</t>
  </si>
  <si>
    <t>Autoklāvs Tuttnauer3850Elv</t>
  </si>
  <si>
    <t>540 x 540 x 1000</t>
  </si>
  <si>
    <t>Veļasmazgājamā Mašīna Bosch</t>
  </si>
  <si>
    <t>650 x 700 x 860</t>
  </si>
  <si>
    <t>Žāvējāmā Mašīna Bosch</t>
  </si>
  <si>
    <t>600 x 750 x 850</t>
  </si>
  <si>
    <t>Autoklāvs Hmc</t>
  </si>
  <si>
    <t>Inkibators Co2</t>
  </si>
  <si>
    <t>Aukstum kastes ar -20 aizsardzību</t>
  </si>
  <si>
    <t>Ledusskapis Cylinda</t>
  </si>
  <si>
    <t>Dzesejošā Centrifūga</t>
  </si>
  <si>
    <t>Vertilās Laminārās Plūsmas Skapis Flowfast</t>
  </si>
  <si>
    <t>Hibridizācijas Inkubators Gfl 7601</t>
  </si>
  <si>
    <t>Ependorf Concentrators</t>
  </si>
  <si>
    <t>300 x 400 x 400</t>
  </si>
  <si>
    <t>Centrifūga</t>
  </si>
  <si>
    <t>800 x 1400 x 740</t>
  </si>
  <si>
    <t>441</t>
  </si>
  <si>
    <t>Starpgaldu Siena</t>
  </si>
  <si>
    <t>30 x 1400 x 60</t>
  </si>
  <si>
    <t>Atvilķņu Bloks</t>
  </si>
  <si>
    <t>Skapis 100</t>
  </si>
  <si>
    <t>420 x 1000 x 1200</t>
  </si>
  <si>
    <t>400 x 600 x 2000</t>
  </si>
  <si>
    <t>Plaukts Sienas</t>
  </si>
  <si>
    <t>370 x 1000 x 350</t>
  </si>
  <si>
    <t>440</t>
  </si>
  <si>
    <t>439</t>
  </si>
  <si>
    <t>Galds (Farm)</t>
  </si>
  <si>
    <t>800 x 1200 x 1350</t>
  </si>
  <si>
    <t>446</t>
  </si>
  <si>
    <t>430</t>
  </si>
  <si>
    <t>436</t>
  </si>
  <si>
    <t>550 x 650 x 900</t>
  </si>
  <si>
    <t>434</t>
  </si>
  <si>
    <t>Ķimiskas Vielas, Šķīdrumi (Sk Virs)</t>
  </si>
  <si>
    <t>Laboratorijas Ierīces, Materiāli (Ls)</t>
  </si>
  <si>
    <t>Laboratorijas Ierīces, Materiāli (Saurs Sk)</t>
  </si>
  <si>
    <t>Laboratorijas Ierīces, Materiāli (T)</t>
  </si>
  <si>
    <t>Ķimiskas Vielas, Šķīdrumi</t>
  </si>
  <si>
    <t>Laboratorijas Ierīces, Materiāli</t>
  </si>
  <si>
    <t>Datoru Komplekti</t>
  </si>
  <si>
    <t>600 x 300 x 600</t>
  </si>
  <si>
    <t>Printeri</t>
  </si>
  <si>
    <t>Papīrgrozs</t>
  </si>
  <si>
    <t>300 x 300 x 270</t>
  </si>
  <si>
    <t>360 x 350 x 420</t>
  </si>
  <si>
    <t>360 x 350 x 740</t>
  </si>
  <si>
    <t>Drēbju Pakaramais (Metāla)</t>
  </si>
  <si>
    <t>300 x 300 x 2000</t>
  </si>
  <si>
    <t>447</t>
  </si>
  <si>
    <t>451</t>
  </si>
  <si>
    <t>Laboratorijas Aprīkojums - Bosh Ledusskapis</t>
  </si>
  <si>
    <t>600 x 760 x 1620</t>
  </si>
  <si>
    <t>Kondicionieris Aeg Acm-14Hr</t>
  </si>
  <si>
    <t>400 x 400 x 800</t>
  </si>
  <si>
    <t>206</t>
  </si>
  <si>
    <t>Gaisa Kondicionieris Deco</t>
  </si>
  <si>
    <t>Automātiskā Ekspresso Mašīna Philips Saeco</t>
  </si>
  <si>
    <t>270 x 400 x 350</t>
  </si>
  <si>
    <t>Vadītāja Krēsls Uz Riteņiem Ar Metāla Pēdu</t>
  </si>
  <si>
    <t>600 x 800 x 1000</t>
  </si>
  <si>
    <t>Portatīvais Dators Hp Probook 450 I3-4000 15.6 Inch Hdag</t>
  </si>
  <si>
    <t>325</t>
  </si>
  <si>
    <t>Benq Ms521P Dlp Projector Black 3000Ansi</t>
  </si>
  <si>
    <t>300 x 250 x 100</t>
  </si>
  <si>
    <t>Portatīvais Dators Lenovo Esential B590</t>
  </si>
  <si>
    <t>319</t>
  </si>
  <si>
    <t>Dators Vector Ak09/Pc133</t>
  </si>
  <si>
    <t>16</t>
  </si>
  <si>
    <t>Dators Capital Neo</t>
  </si>
  <si>
    <t>Projektors Ps550</t>
  </si>
  <si>
    <t>Lcd Projektors Panasonic Pt-Lb20Ve Ar Pulti</t>
  </si>
  <si>
    <t>Dators X-Top 3.0Ghz/512/40Dvd/Vid128Mb</t>
  </si>
  <si>
    <t>Skeneri</t>
  </si>
  <si>
    <t>Video Ekrāns</t>
  </si>
  <si>
    <t>1800 x 1500 x 300</t>
  </si>
  <si>
    <t>Dators Lu 10</t>
  </si>
  <si>
    <t>330 x 400 x 200</t>
  </si>
  <si>
    <t>Projektors Benq Mp525P</t>
  </si>
  <si>
    <t>Dators Dell Optiplex</t>
  </si>
  <si>
    <t>330</t>
  </si>
  <si>
    <t>Kodoskops Portatīvais Travel Eco</t>
  </si>
  <si>
    <t>300 x 500 x 250</t>
  </si>
  <si>
    <t>Kopētājs Sharp Mxm310</t>
  </si>
  <si>
    <t>620 x 560 x 1080</t>
  </si>
  <si>
    <t>Projektors Ex550 Optoma</t>
  </si>
  <si>
    <t>Portatīvais Dators Packard Bell Ente11 15.6" Ar Somu</t>
  </si>
  <si>
    <t>Portatīvais Dators Samsung Np350V5C-A01Ee 15" Corel3-2370M 6Gb 500Gb Win7Hp Office2010Ae</t>
  </si>
  <si>
    <t>Dators Dell Inspirion 15</t>
  </si>
  <si>
    <t>Datu/Video Projektors Viewsonic</t>
  </si>
  <si>
    <t>Skeneris</t>
  </si>
  <si>
    <t>Portatīvais Dators Dell Latitude E440/Win8</t>
  </si>
  <si>
    <t>Hp Probook 450 I3-4000 15,6Inch Hdag</t>
  </si>
  <si>
    <t>Portatīvais Projektors Sanyo Plc Xw50</t>
  </si>
  <si>
    <t>Papīra Smalcinātājs Dahle21212</t>
  </si>
  <si>
    <t>500 x 500 x 800</t>
  </si>
  <si>
    <t>Tāfele Statīvā 100X210 Maul (Balta, Uz Riteņiem)</t>
  </si>
  <si>
    <t>1000 x 500 x 2100</t>
  </si>
  <si>
    <t>Injekcijas Rokas Modelis</t>
  </si>
  <si>
    <t>1000 x 250 x 250</t>
  </si>
  <si>
    <t>334</t>
  </si>
  <si>
    <t>Mulāžas 1</t>
  </si>
  <si>
    <t>2000 x 500 x 300</t>
  </si>
  <si>
    <t>Mulāžas 2</t>
  </si>
  <si>
    <t>1000 x 500 x 300</t>
  </si>
  <si>
    <t>0,4</t>
  </si>
  <si>
    <t>034, 417</t>
  </si>
  <si>
    <t>Lu Metāla Emblēma</t>
  </si>
  <si>
    <t>1000 x 100 x 1000</t>
  </si>
  <si>
    <t>Tāfele 100X100, Grozāma, Uz Statīva</t>
  </si>
  <si>
    <t>1000 x 600 x 2100</t>
  </si>
  <si>
    <t>2,4</t>
  </si>
  <si>
    <t>Mākslas Darbi</t>
  </si>
  <si>
    <t>1200 x 50 x 1500</t>
  </si>
  <si>
    <t>0, 4</t>
  </si>
  <si>
    <t>034, 4 stāvs</t>
  </si>
  <si>
    <t>Atvilknes Uz Ritenīšiem</t>
  </si>
  <si>
    <t>460 x 570 x 650</t>
  </si>
  <si>
    <t>205,418</t>
  </si>
  <si>
    <t>El.Sildītājs</t>
  </si>
  <si>
    <t>600 x 150 x 400</t>
  </si>
  <si>
    <t>El.Plītiņa</t>
  </si>
  <si>
    <t>460 x 570 x 200</t>
  </si>
  <si>
    <t>500 x 270 x 320</t>
  </si>
  <si>
    <t>2,3</t>
  </si>
  <si>
    <t>216, 319</t>
  </si>
  <si>
    <t>205, 206</t>
  </si>
  <si>
    <t>216, 319, 314, 316</t>
  </si>
  <si>
    <t>412, 413</t>
  </si>
  <si>
    <t>331</t>
  </si>
  <si>
    <t>4,3</t>
  </si>
  <si>
    <t>325, 431</t>
  </si>
  <si>
    <t>Virtuves Trauki, Piederumi</t>
  </si>
  <si>
    <t>Saimniecības Preces</t>
  </si>
  <si>
    <t>2, 4</t>
  </si>
  <si>
    <t>205, 427</t>
  </si>
  <si>
    <t>3,4</t>
  </si>
  <si>
    <t>Portatīvais Dators 15.6"  3.Klase Dell E5540</t>
  </si>
  <si>
    <t>400 x 250 x 50</t>
  </si>
  <si>
    <t>34</t>
  </si>
  <si>
    <t>Digitālais Krāsu Kopētājs Sharp Dx2500N</t>
  </si>
  <si>
    <t>640 x 640 x 1190</t>
  </si>
  <si>
    <t>Galda Dators Capital Neo Gx24, Dvdrw, Ss240Gb, Ssd120Gb Sdd, Video Adapteris 2Gb, Paliktnis, Tastatūra, Pele</t>
  </si>
  <si>
    <t>316</t>
  </si>
  <si>
    <t>Dators Capital Neo Gx33 Mt, Intel Pentium G4600</t>
  </si>
  <si>
    <t>Dators Capital Neo Gx04 (17" Lcd Monitors)</t>
  </si>
  <si>
    <t>Krāsu Lāzerprinteris Clp-610Nd/Xev Samsung</t>
  </si>
  <si>
    <t>440 x 440 x 440</t>
  </si>
  <si>
    <t>205a</t>
  </si>
  <si>
    <t>Printeris Clx-6200Nd Samsung</t>
  </si>
  <si>
    <t>500 x 600 x 600</t>
  </si>
  <si>
    <t>Dators Hp Compaq 6200</t>
  </si>
  <si>
    <t>400 x 300 x 50</t>
  </si>
  <si>
    <t>Dators Hp Compaq 6300Pro G645 2Gb 250Gb, Win8Pro64 Downgrade Win7Pro, 3Yw</t>
  </si>
  <si>
    <t>100 x 400 x 350</t>
  </si>
  <si>
    <t>321</t>
  </si>
  <si>
    <t>Stacionārais Dators Hp P3420</t>
  </si>
  <si>
    <t>150 x 450 x 400</t>
  </si>
  <si>
    <t>Dators Galda Capital Neo Gx19</t>
  </si>
  <si>
    <t>Dators Hp Compaq 6200 Ar Paliktni</t>
  </si>
  <si>
    <t>300 x 500 x 500</t>
  </si>
  <si>
    <t>550 x 150 x 400</t>
  </si>
  <si>
    <t>205-206</t>
  </si>
  <si>
    <t>319, 314</t>
  </si>
  <si>
    <t>Monitori Visā 4. Stāvā</t>
  </si>
  <si>
    <t>Visā stāvā</t>
  </si>
  <si>
    <t>325, 330, 412,413</t>
  </si>
  <si>
    <t>400 x 300 x 300</t>
  </si>
  <si>
    <t>[14]</t>
  </si>
  <si>
    <t>AI</t>
  </si>
  <si>
    <t>ĢĢI</t>
  </si>
  <si>
    <t>KRMI</t>
  </si>
  <si>
    <t>MMI</t>
  </si>
  <si>
    <t>O.Vācieša iela 4</t>
  </si>
  <si>
    <t>Raiņa bulvāris 19</t>
  </si>
  <si>
    <t>Burtnieku iela 1</t>
  </si>
  <si>
    <t>Augstas Izšķirtspējas Spektrometrs</t>
  </si>
  <si>
    <t>Šķūņu iela 4</t>
  </si>
  <si>
    <t>646</t>
  </si>
  <si>
    <t>2019.gada aprīlis - maijs</t>
  </si>
  <si>
    <t>Uzmanīgi pārvadājams</t>
  </si>
  <si>
    <t>Optiskais Galds Ar Atbalstu</t>
  </si>
  <si>
    <t>648</t>
  </si>
  <si>
    <t>Elementi Uz Optiskā Galda (Kastes)</t>
  </si>
  <si>
    <t xml:space="preserve">Daudzelementu Atomu Absorbcijas Analizators Ar Elementiem Un Piederumiem (104591) </t>
  </si>
  <si>
    <t>Pārnesājams Dzīvsudraba Analizators (1045906)</t>
  </si>
  <si>
    <t>649</t>
  </si>
  <si>
    <t>Trauki (Kastes)</t>
  </si>
  <si>
    <t>Šķīdumi (Kastes)</t>
  </si>
  <si>
    <t>Laboratorijas Inventārs (Kastes)</t>
  </si>
  <si>
    <t>647</t>
  </si>
  <si>
    <t>Datorkrēsli</t>
  </si>
  <si>
    <t xml:space="preserve">Dators </t>
  </si>
  <si>
    <t>Dokumenti, Grāmatas Un Kanceleja (Kastes)</t>
  </si>
  <si>
    <t>Vakuummetrs 1 (104797)</t>
  </si>
  <si>
    <t>042</t>
  </si>
  <si>
    <t>Vakuummetrs 2 (104797)</t>
  </si>
  <si>
    <t xml:space="preserve">Iekārtas Lielgabarīta (Sarkanas) </t>
  </si>
  <si>
    <t>036</t>
  </si>
  <si>
    <t>Optiskais Galds Ar Aprīkojumu</t>
  </si>
  <si>
    <t>011</t>
  </si>
  <si>
    <t xml:space="preserve">Metāla Plaukts </t>
  </si>
  <si>
    <t>Uz Metāla Plaukta Izvietotie Elektroniskie Bloki</t>
  </si>
  <si>
    <t>Citi Elektroniskie Bloki</t>
  </si>
  <si>
    <t>Citas Neliela Izmēra Iekārtas</t>
  </si>
  <si>
    <t>Molekulāro Kūļu Iekārta Ar Aprīkojumu Supersonic Beam</t>
  </si>
  <si>
    <t>Sīkdetaļas (Skrūves Utml.) (Kastes)</t>
  </si>
  <si>
    <t>Cits Inventārs, Materiāli Un Aprīkojums (Kastes)</t>
  </si>
  <si>
    <t>Vadi (Kastes)</t>
  </si>
  <si>
    <t>Plīstošs</t>
  </si>
  <si>
    <t>Atvilktņu Skapis</t>
  </si>
  <si>
    <t>642</t>
  </si>
  <si>
    <t xml:space="preserve">Galds Ar Atvilktnēm (103893) </t>
  </si>
  <si>
    <t>Skapis Ar Stikla Durvīm</t>
  </si>
  <si>
    <t>Kumode</t>
  </si>
  <si>
    <t>Koka Plaukts</t>
  </si>
  <si>
    <t>Auditorijas Krēsli</t>
  </si>
  <si>
    <t>Puķu Plaukts</t>
  </si>
  <si>
    <t>Iekārtas Un Instrumenti (Kastes)</t>
  </si>
  <si>
    <t>607</t>
  </si>
  <si>
    <t>Galds Ar Atvilktni</t>
  </si>
  <si>
    <t>Datorkrēsls</t>
  </si>
  <si>
    <t>Taburete</t>
  </si>
  <si>
    <t>Auditorijas Krēsls</t>
  </si>
  <si>
    <t>Waller Karstā Gaisa Lodēšanas Stacija (112964)</t>
  </si>
  <si>
    <t>605</t>
  </si>
  <si>
    <t>Funkciju Ģenerātors (37416)</t>
  </si>
  <si>
    <t>Barošanas Bloks (37417)</t>
  </si>
  <si>
    <t>Tetronix Osciloskops Mso4054B (104290)</t>
  </si>
  <si>
    <t>Oscilogrāfs (37415)</t>
  </si>
  <si>
    <t>Nosūcējs</t>
  </si>
  <si>
    <t>Nelielas Pētnieciskās Iekārtas (Kastes)</t>
  </si>
  <si>
    <t>Plaukti (Pie Sienas)</t>
  </si>
  <si>
    <t xml:space="preserve">Auditorijas Krēsli </t>
  </si>
  <si>
    <t>601</t>
  </si>
  <si>
    <t>Instrumentu Galds (Optiskais Galds), Metāla</t>
  </si>
  <si>
    <t>Interferometrs (8232 Dzelzs Kaste)</t>
  </si>
  <si>
    <t>Optiskas Iekārtas (Kastes)</t>
  </si>
  <si>
    <t>Mācību Medicīnas Lāzeri (110986)</t>
  </si>
  <si>
    <t>603</t>
  </si>
  <si>
    <t>Instrumentu Plaukts</t>
  </si>
  <si>
    <t xml:space="preserve">Auditorijas Krēsls </t>
  </si>
  <si>
    <t>Ķimikālijas (Kastes)</t>
  </si>
  <si>
    <t>Galds Ar Durvīm</t>
  </si>
  <si>
    <t>Sapulces Galds</t>
  </si>
  <si>
    <t>645</t>
  </si>
  <si>
    <t>Pikosekunžu Gaismas Avots (1055983)</t>
  </si>
  <si>
    <t>Spektrogrāfs (112870)</t>
  </si>
  <si>
    <t>Mācību Medicīnas Lāzeru Komplekts (11986)</t>
  </si>
  <si>
    <t>602</t>
  </si>
  <si>
    <t>301</t>
  </si>
  <si>
    <t xml:space="preserve">Lāzera Sistēma (Optiskais Galds) </t>
  </si>
  <si>
    <t>Spektrogrāfs (7451)</t>
  </si>
  <si>
    <t>302</t>
  </si>
  <si>
    <t>Strāvas Mērītājs</t>
  </si>
  <si>
    <t>Turbovakuumsūknis (110984)</t>
  </si>
  <si>
    <t>Darbnīcas Galds Ar Bunduli Un Stikla Elementiem</t>
  </si>
  <si>
    <t>Augstsprieguma Uzlādes Bloks</t>
  </si>
  <si>
    <t xml:space="preserve">Darba Galds </t>
  </si>
  <si>
    <t xml:space="preserve">Kompresors </t>
  </si>
  <si>
    <t>Apaļš Nosūcējs</t>
  </si>
  <si>
    <t>Serverplaukts Ar 8 Kastēm</t>
  </si>
  <si>
    <t>Nelielas Elektroniskās Iekārtas (Gab.)</t>
  </si>
  <si>
    <t>Sīkie Elektronikas Materiāli (Kastes)</t>
  </si>
  <si>
    <t>Stikla Trauki (Kastes)</t>
  </si>
  <si>
    <t>Stikla Virpa Arnold (37783)</t>
  </si>
  <si>
    <t>040</t>
  </si>
  <si>
    <t xml:space="preserve">Stikla Izstrādājumi (Kastes) </t>
  </si>
  <si>
    <t>Vakuuma Mērītājs (113A)</t>
  </si>
  <si>
    <t xml:space="preserve">Virpošanas Galds </t>
  </si>
  <si>
    <t>Mērīšanas Iekārta Blakus Vakuuma Mērītājam</t>
  </si>
  <si>
    <t xml:space="preserve">Nelielas Laboratorijas Iekārtas (Kastes) </t>
  </si>
  <si>
    <t>Laboratorijas Piederumi (Kastes)</t>
  </si>
  <si>
    <t>Gāzes Balons</t>
  </si>
  <si>
    <t>Sprādzienbīstams</t>
  </si>
  <si>
    <t>Krāsns</t>
  </si>
  <si>
    <t>Stikla Griezējs</t>
  </si>
  <si>
    <t>Sīkās Elektroniskās Detaļas (Kastes)</t>
  </si>
  <si>
    <t>Prototips, Plīstošs</t>
  </si>
  <si>
    <t xml:space="preserve">Nelielas Laboratorijas Iekārtas Un Vadi  (Kastes) </t>
  </si>
  <si>
    <t>643</t>
  </si>
  <si>
    <t>Kopētājs</t>
  </si>
  <si>
    <t>Augstsprieguma Elektrības Ģenerators</t>
  </si>
  <si>
    <t>Master Hand Iekārta</t>
  </si>
  <si>
    <t>Balons, Gāze</t>
  </si>
  <si>
    <t>Sīkdetaļu Atvilktņu Plaukti</t>
  </si>
  <si>
    <t>Stikla Inventārs (Kastes)</t>
  </si>
  <si>
    <t>Laboratorijas Trauki (Kastes)</t>
  </si>
  <si>
    <t>644</t>
  </si>
  <si>
    <t>Sīkie Materiāli (Kastes)</t>
  </si>
  <si>
    <t>Seifs</t>
  </si>
  <si>
    <t>Plaukti</t>
  </si>
  <si>
    <t>Metāla Plaukts Ar Atvilktnēm</t>
  </si>
  <si>
    <t>500</t>
  </si>
  <si>
    <t>Hz Lāzera Starojuma Sistēma Optek Ecdl980-1Hzfp (Optiskais Galds Ar Datoru, 105644)</t>
  </si>
  <si>
    <t>Serverstends Ar 8 Elektroniskām Iekārtām, Metāla (105644)</t>
  </si>
  <si>
    <t>Pamatne, 2 Datori, Mikroskops (Komplekts)</t>
  </si>
  <si>
    <t>Atvilktņu Skapji</t>
  </si>
  <si>
    <t>Metāla Plaukts(Uz Kura Atrodas Pamatne)</t>
  </si>
  <si>
    <t>Kondicionieris</t>
  </si>
  <si>
    <t xml:space="preserve">Sīkdetaļas (Kastes)  </t>
  </si>
  <si>
    <t>Ķimikālijas (Kaste)</t>
  </si>
  <si>
    <t>Frēze Hgf-110</t>
  </si>
  <si>
    <t>Frēzes Papildinājums</t>
  </si>
  <si>
    <t>Spiede</t>
  </si>
  <si>
    <t>Putekļusūcējs</t>
  </si>
  <si>
    <t xml:space="preserve">Sīkie Materiāli (Kastes)  </t>
  </si>
  <si>
    <t>50</t>
  </si>
  <si>
    <t>Polietilēna Ruļļi</t>
  </si>
  <si>
    <t>Serverplaukts</t>
  </si>
  <si>
    <t>Skapis (Rekvenču Ķemme)</t>
  </si>
  <si>
    <t>Galds Ar Fēnu</t>
  </si>
  <si>
    <t>Balts Skapis</t>
  </si>
  <si>
    <t>Lāzera Gaismas Frekvences Sašaurinātājs-Stabilizators Fp1K-Lb</t>
  </si>
  <si>
    <t>Frekvenču Ķemme (Zila Kaste)</t>
  </si>
  <si>
    <t>Nelielas Elektroiekārtas (Kastēs)</t>
  </si>
  <si>
    <t>Detaļas Sīkās No Skapja (Kastēs)</t>
  </si>
  <si>
    <t>Sildītāji</t>
  </si>
  <si>
    <t>N/A</t>
  </si>
  <si>
    <t>Kartona Stendi</t>
  </si>
  <si>
    <t>Bēniņi</t>
  </si>
  <si>
    <t>Portatīvie Datori</t>
  </si>
  <si>
    <t>Dokumenti Un Kanceleja</t>
  </si>
  <si>
    <t>340 x 620 x 370</t>
  </si>
  <si>
    <t>715</t>
  </si>
  <si>
    <t>2019.gada maijs</t>
  </si>
  <si>
    <t>709</t>
  </si>
  <si>
    <t>200 x 600 x 450</t>
  </si>
  <si>
    <t>714</t>
  </si>
  <si>
    <t>600 x 600 x 500</t>
  </si>
  <si>
    <t>450 x 600 x 200</t>
  </si>
  <si>
    <t>Biroja Tehnika</t>
  </si>
  <si>
    <t>450 x 250 x 450</t>
  </si>
  <si>
    <t>340 x 620 x 450</t>
  </si>
  <si>
    <t>Mazās Iekārtas</t>
  </si>
  <si>
    <t>500 x 500 x 600</t>
  </si>
  <si>
    <t>Multifunkcionālā Iekārta</t>
  </si>
  <si>
    <t>Metāla Skapīši</t>
  </si>
  <si>
    <t>620 x 370 x 320</t>
  </si>
  <si>
    <t>718</t>
  </si>
  <si>
    <t>2019.gada aprīlis</t>
  </si>
  <si>
    <t xml:space="preserve">Ilglaicīgas Šļūdes Stendi </t>
  </si>
  <si>
    <t>Aizkraukles iela 23</t>
  </si>
  <si>
    <t>-1</t>
  </si>
  <si>
    <t>Pagrabs</t>
  </si>
  <si>
    <t>029</t>
  </si>
  <si>
    <t>2019.gada marts - aprīlis</t>
  </si>
  <si>
    <t>028</t>
  </si>
  <si>
    <t>Laboratorijas Iekārta</t>
  </si>
  <si>
    <t>638</t>
  </si>
  <si>
    <t>Tma Dzesešanas Iekārta</t>
  </si>
  <si>
    <t>636</t>
  </si>
  <si>
    <t>Slapekļa Tvertne</t>
  </si>
  <si>
    <t xml:space="preserve">Tma Aparatura Termoanalītiskiem Mērījumiem </t>
  </si>
  <si>
    <t>Var celt un nest turot pie pamatnes</t>
  </si>
  <si>
    <t xml:space="preserve">Dma Aparatura Termoanalītiskiem Mērījumiem </t>
  </si>
  <si>
    <t>Optiskie Mikroskopi</t>
  </si>
  <si>
    <t>9</t>
  </si>
  <si>
    <t>633</t>
  </si>
  <si>
    <t>Zwick</t>
  </si>
  <si>
    <t>Siltumvadamības Mērītajs (Hotdisk)</t>
  </si>
  <si>
    <t>Eksikatori</t>
  </si>
  <si>
    <t>Katetometra Štatīvs</t>
  </si>
  <si>
    <t>Katetometrs</t>
  </si>
  <si>
    <t>Vibroakustiska Iekārta (Ičz)</t>
  </si>
  <si>
    <t>Ultraskaņas Disperģēšanas Iekārta</t>
  </si>
  <si>
    <t>629</t>
  </si>
  <si>
    <t>Slipēšanas Iekārta</t>
  </si>
  <si>
    <t>Krāsnis (Maz.)</t>
  </si>
  <si>
    <t>Krāsnis (Vak.)</t>
  </si>
  <si>
    <t>Krāsnis (Citi)</t>
  </si>
  <si>
    <t>Krāsnis (Augst-Temp.)</t>
  </si>
  <si>
    <t>Presēšanas Iekārta</t>
  </si>
  <si>
    <t>Vak. Iekārta</t>
  </si>
  <si>
    <t>Infuz. Iekārta</t>
  </si>
  <si>
    <t>Kompressors</t>
  </si>
  <si>
    <t>Vibrācijas Stends</t>
  </si>
  <si>
    <t>Urbēšanas Iekārta</t>
  </si>
  <si>
    <t>Urbēšanas Iekārta (Maz.)</t>
  </si>
  <si>
    <t>3D Printeris</t>
  </si>
  <si>
    <t>Grāmatas (Kastēs)</t>
  </si>
  <si>
    <t>Izejvielas</t>
  </si>
  <si>
    <t>Laboratorijas Trauki (Kastēs)</t>
  </si>
  <si>
    <t>Lab. Piederumi (Kastēs)</t>
  </si>
  <si>
    <t>Maza Iekārta</t>
  </si>
  <si>
    <t>Īstermiņa Šļūdes Stendi (Nepārtrauktiem Mērījumiem Dienas Garumā) Siltuma Vadāmības Aparatura</t>
  </si>
  <si>
    <t>Vidū ir čuguna korpuss, kam augšā ir āķis. Ideālā gadījumā celšana notiek aiz šī āķa.
Ja ar rokām, tad iekārtu drīkst ņemt tikai aiz vidus čuguna korpusa, jo pārējā pamatne nav paredzēta izturēt slodzi!
Necelt iekārtu aiz plastmasas korpusa – tajā ir tikai elektronika un čuguna vidējās daļas svars uzreiz salocīs elektronikas kronšteinus.
Necelt iekārtu aiz sānu izbīdāmajām rokām (krāsnīm)! Tās salieksies vai pat nolūzīs!</t>
  </si>
  <si>
    <t>Korozijas Eksperimentālā Iekārta</t>
  </si>
  <si>
    <t>2500 x 3500 x 3000</t>
  </si>
  <si>
    <t>Exp.zāle</t>
  </si>
  <si>
    <t>010</t>
  </si>
  <si>
    <t xml:space="preserve">Elektromagnēts </t>
  </si>
  <si>
    <t>1000 x 1000 x 1300</t>
  </si>
  <si>
    <t xml:space="preserve">Mhd Procesu Stends </t>
  </si>
  <si>
    <t>800 x 4500 x 2000</t>
  </si>
  <si>
    <t>618</t>
  </si>
  <si>
    <t>Supramagnēts</t>
  </si>
  <si>
    <t>1200 x 1300 x 1400</t>
  </si>
  <si>
    <t xml:space="preserve">Ingasn Eksperimentālais Kontūrs </t>
  </si>
  <si>
    <t>600 x 1000 x 2500</t>
  </si>
  <si>
    <t>620</t>
  </si>
  <si>
    <t>Termoakustiskais Ģemerators</t>
  </si>
  <si>
    <t>1000 x 2000 x 2500</t>
  </si>
  <si>
    <t>800 x 2000 x 1200</t>
  </si>
  <si>
    <t>Urbmašīna</t>
  </si>
  <si>
    <t>Skapis Instrumentiem</t>
  </si>
  <si>
    <t>500 x 800 x 1200</t>
  </si>
  <si>
    <t>Maš.zāle</t>
  </si>
  <si>
    <t>Galds Aparatūrai</t>
  </si>
  <si>
    <t>600 x 1500 x 800</t>
  </si>
  <si>
    <t>Divpusējais Mhd Sūknis Un Kontūrs</t>
  </si>
  <si>
    <t>1000 x 1200 x 800</t>
  </si>
  <si>
    <t>616</t>
  </si>
  <si>
    <t>Divcilindru Sūknis</t>
  </si>
  <si>
    <t>Optiska Termodifūzijas Iekārta</t>
  </si>
  <si>
    <t>1500 x 2000 x 1200</t>
  </si>
  <si>
    <t>48</t>
  </si>
  <si>
    <t>012</t>
  </si>
  <si>
    <t>Maha-Cendera Interferometrs</t>
  </si>
  <si>
    <t>1500 x 2000 x 1500</t>
  </si>
  <si>
    <t>Dls Mēriekārta</t>
  </si>
  <si>
    <t>700 x 1500 x 1500</t>
  </si>
  <si>
    <t>Elektroniskā Aparatūra</t>
  </si>
  <si>
    <t>1500 x 1500 x 1500</t>
  </si>
  <si>
    <t>Augstfrekvences Induktors</t>
  </si>
  <si>
    <t>2000 x 1500 x 2000</t>
  </si>
  <si>
    <t>Līdzstrāvas Avots</t>
  </si>
  <si>
    <t>1200 x 1500 x 1400</t>
  </si>
  <si>
    <t>Metalogrāfiskais Mikroskops (Uz Galda)</t>
  </si>
  <si>
    <t>700 x 700 x 800</t>
  </si>
  <si>
    <t>Ultraskaņas Devējs Ar Niobija Zondēm (Uz Galda)</t>
  </si>
  <si>
    <t>700 x 700 x 700</t>
  </si>
  <si>
    <t>Exp.zāle/98</t>
  </si>
  <si>
    <t>Magnetometrs Ar Aprīkojumu</t>
  </si>
  <si>
    <t>500 x 500 x 1000</t>
  </si>
  <si>
    <t>750 x 1600 x 1000</t>
  </si>
  <si>
    <t>Dzirksts Iekārta Ar Aprīkojumu</t>
  </si>
  <si>
    <t>800 x 2600 x 1500</t>
  </si>
  <si>
    <t>Centrifūga, Galda</t>
  </si>
  <si>
    <t>Vakuuma Žāvējamais Skapis</t>
  </si>
  <si>
    <t>600 x 1000 x 1500</t>
  </si>
  <si>
    <t>650 x 450 x 500</t>
  </si>
  <si>
    <t>650 x 650 x 1800</t>
  </si>
  <si>
    <t>Ultraskaņas Ģenerātors</t>
  </si>
  <si>
    <t>500 x 350 x 1000</t>
  </si>
  <si>
    <t>Pārtvaicētājs</t>
  </si>
  <si>
    <t>450 x 800 x 1500</t>
  </si>
  <si>
    <t>Ķīmiski Inerta Izlietne Ķīm. Skapī</t>
  </si>
  <si>
    <t>600 x 1300 x 1500</t>
  </si>
  <si>
    <t xml:space="preserve">Ķīmijas Galds </t>
  </si>
  <si>
    <t>750 x 1600 x 1400</t>
  </si>
  <si>
    <t>Skapis Ķimikālijām</t>
  </si>
  <si>
    <t>600 x 1000 x 2000</t>
  </si>
  <si>
    <t>Termostati , 2 Gab.</t>
  </si>
  <si>
    <t>750 x 750 x 500</t>
  </si>
  <si>
    <t>Elektromagnets</t>
  </si>
  <si>
    <t>750 x 750 x 750</t>
  </si>
  <si>
    <t>Magneta Spoles</t>
  </si>
  <si>
    <t>Galds Eksp. Iekārtai</t>
  </si>
  <si>
    <t>650 x 1000 x 1000</t>
  </si>
  <si>
    <t>Statīvs Aparatūrai</t>
  </si>
  <si>
    <t>650 x 1000 x 2000</t>
  </si>
  <si>
    <t xml:space="preserve">Mazas Jaudas Eksperimentālā Iekārta Degšanas Procesu Pētījumiem </t>
  </si>
  <si>
    <t>1000 x 2000 x 2000</t>
  </si>
  <si>
    <t>625</t>
  </si>
  <si>
    <t>Augstums norādīts ar ventilācijas pievadu</t>
  </si>
  <si>
    <t>Laboratorijas Inventārs</t>
  </si>
  <si>
    <t>750 x 1300 x 1000</t>
  </si>
  <si>
    <t xml:space="preserve">Tehnoloģiskā Iekārta Degšanas Procesu Pētījumiem Ar Jaudu Līdz 25 Kw </t>
  </si>
  <si>
    <t>1500 x 2000 x 2000</t>
  </si>
  <si>
    <t>Miera 32 Salaspils</t>
  </si>
  <si>
    <t>Vienību skaits</t>
  </si>
  <si>
    <t>KOPĀ</t>
  </si>
  <si>
    <t>Kontrolētās Saldēšanas Iekārta</t>
  </si>
  <si>
    <t>2000 x 1000 x 1800</t>
  </si>
  <si>
    <t>Šūnu laboratorija</t>
  </si>
  <si>
    <t>2019.gada marts</t>
  </si>
  <si>
    <t>Binder Co2 Šūnu Kultivēšanas Inkubators</t>
  </si>
  <si>
    <t>683 x 715 x 910</t>
  </si>
  <si>
    <t>Binder Sausais Co2 Inkubators</t>
  </si>
  <si>
    <t>636 x 640 x 615</t>
  </si>
  <si>
    <t>Heracell 240I Co2 Inkubators (Uz Tā Novietota Incucyte Zoom Analizēšanas Iekārta, Kuras Augstums = 137Mm)</t>
  </si>
  <si>
    <t>805 x 840 x 940</t>
  </si>
  <si>
    <t>Incucyte Zoom Reālā Laika Šūnu Analizators Hera Cell Inkubatorā (Kontroleris)</t>
  </si>
  <si>
    <t>432 x 546 x 140</t>
  </si>
  <si>
    <t>Incucyte Zoom Reālā Laika Šūnu Analizators Hera Cell Inkubatorā (Mikroskops)</t>
  </si>
  <si>
    <t>450 x 470 x 315</t>
  </si>
  <si>
    <t>Cell-Iq Reālā Laika Šūnu Analizators</t>
  </si>
  <si>
    <t>850 x 900 x 1200</t>
  </si>
  <si>
    <t>Laminārās Plūsmas Bokss Kojair Biowizard Kr-130</t>
  </si>
  <si>
    <t>1280 x 790 x 2180</t>
  </si>
  <si>
    <t>nepieciešama iekārtas izjaukšana pārvešanai</t>
  </si>
  <si>
    <t>Laminārās Plūsmas Bokss Telstar Pv-30/70</t>
  </si>
  <si>
    <t>802 x 845 x 2095</t>
  </si>
  <si>
    <t>Laminārās Plūsmas Bokss Faster Bio48</t>
  </si>
  <si>
    <t>1310 x 716 x 2325</t>
  </si>
  <si>
    <t>Plūsmas Citometrs Bd Facs Calibur</t>
  </si>
  <si>
    <t>889 x 660,4 x 685,8</t>
  </si>
  <si>
    <t>Fluorescences Mikroskops Leica Dmi4000 B (Vēl Klāt Lāzeru Kaste, Sildītāja Kaste (Tempcontrol 37-2 Digital) Un Leica Ctr4000 Kaste, Kas Aizņem Aptuveni 350X305X260)</t>
  </si>
  <si>
    <t>460 x 680 x 670</t>
  </si>
  <si>
    <t>Invertmikroskops Leica Microsystems Dmil</t>
  </si>
  <si>
    <t>212 x 410 x 545</t>
  </si>
  <si>
    <t>Elisa Mikroplašu Lasītājs Asys Expert Plus</t>
  </si>
  <si>
    <t>265 x 450 x 235</t>
  </si>
  <si>
    <t>Nanodrop Spektrofotometrs Nd-100</t>
  </si>
  <si>
    <t>140 x 202 x 170</t>
  </si>
  <si>
    <t>Qiacube, Izdalīšanas Robots</t>
  </si>
  <si>
    <t>650 x 620 x 570</t>
  </si>
  <si>
    <t>Qiagility, Pipetēšanas Robots</t>
  </si>
  <si>
    <t>540 x 630 x 450</t>
  </si>
  <si>
    <t>Rotor-Gene Q, Qpcr Iekārta</t>
  </si>
  <si>
    <t>370 x 420 x 286</t>
  </si>
  <si>
    <t>Frīzeris ( Mīnus 86) Arctiko</t>
  </si>
  <si>
    <t>720 x 866 x 2085</t>
  </si>
  <si>
    <t>Frīzeris ( Mīnus 80) Dairei</t>
  </si>
  <si>
    <t>685 x 810 x 2170</t>
  </si>
  <si>
    <t>Aprīkojums Gēla Elektroforēzei Apha Innotech Corporation</t>
  </si>
  <si>
    <t>490 x 340 x 540</t>
  </si>
  <si>
    <t>Uv Boks Pcr Reakciju Sagatavošanai Dna/Rna Uv-Cleaner Uvt-S-Ar</t>
  </si>
  <si>
    <t>1263 x 575 x 595</t>
  </si>
  <si>
    <t>Velkmes Skapis Faster Chemtree</t>
  </si>
  <si>
    <t>1240 x 675 x 1820</t>
  </si>
  <si>
    <t>Parastie Ledusskapji (2-8 C°), Saldētavas (-18-20C°), Daewoo Electronics A Class</t>
  </si>
  <si>
    <t>720 x 605 x 1743</t>
  </si>
  <si>
    <t>Parastie Ledusskapji (2-8 C°), Saldētavas (-18-20C°), Electrolux Intuition Spaceplus</t>
  </si>
  <si>
    <t>600 x 570 x 1840</t>
  </si>
  <si>
    <t>Parastie Ledusskapji (2-8 C°), Saldētavas (-18-20C°) No Frost Multi Air Flow Lg</t>
  </si>
  <si>
    <t>600 x 600 x 1895</t>
  </si>
  <si>
    <t>Parastie Ledusskapji (2-8 C°), Saldētavas (-18-20C°) Whirlpool A Class</t>
  </si>
  <si>
    <t>595 x 610 x 1590</t>
  </si>
  <si>
    <t xml:space="preserve">Parastie Ledusskapji (2-8 C°), Saldētavas (-18-20C°) Bauer </t>
  </si>
  <si>
    <t>550 x 540 x 1800</t>
  </si>
  <si>
    <t>Parastie Ledusskapji (2-8 C°), Saldētavas (-18-20C°) Daewoo Electronics A Class</t>
  </si>
  <si>
    <t xml:space="preserve">Mazās Ependorfu, Pcr Stobriņu  Centrifūgas </t>
  </si>
  <si>
    <t>200 x 300 x 300</t>
  </si>
  <si>
    <t>Centrifūga Hettich Universal 320R, Dzesējamā</t>
  </si>
  <si>
    <t>401 x 680 x 335</t>
  </si>
  <si>
    <t>Centrifūgas Hettich Universal 320, Parastā</t>
  </si>
  <si>
    <t>400 x 504 x 335</t>
  </si>
  <si>
    <t>Centrifūga Hettich Rotofix 32</t>
  </si>
  <si>
    <t>375 x 440 x 255</t>
  </si>
  <si>
    <t>Centrifūga Hettich Mikro 200R Dzesējamā</t>
  </si>
  <si>
    <t>280 x 535 x 255</t>
  </si>
  <si>
    <t>Autoklāvs (70 L ) Sanyo Labo Autoclave</t>
  </si>
  <si>
    <t>440 x 550 x 1060</t>
  </si>
  <si>
    <t>Ūdens Attīrīšanas Iekārta Millipore Direct Q5</t>
  </si>
  <si>
    <t>290 x 380 x 540</t>
  </si>
  <si>
    <t>Pcr Termosaikleris Veriti Applied Biosystems</t>
  </si>
  <si>
    <t>235 x 480 x 242</t>
  </si>
  <si>
    <t>Pcr Termosaikleris Geneamp Pcr System 9700 Applied Biosystems</t>
  </si>
  <si>
    <t>295 x 435 x 250</t>
  </si>
  <si>
    <t>Ledus Aparāts Ziegra Eismachinen</t>
  </si>
  <si>
    <t>400 x 530 x 710</t>
  </si>
  <si>
    <t>Vilkmes Skapis</t>
  </si>
  <si>
    <t>Laminārās Plūsmas Skapis</t>
  </si>
  <si>
    <t>Pilsoņu iela 13</t>
  </si>
  <si>
    <t>700 x 600 x 1200</t>
  </si>
  <si>
    <t>303</t>
  </si>
  <si>
    <t>Dokumenti Un Kanceleja (Kastes)</t>
  </si>
  <si>
    <t>Kg / m3</t>
  </si>
  <si>
    <t>2019.gada janvāris</t>
  </si>
  <si>
    <t>Apjomā ir nelielā daudzumā bīstamās kravas un mirušo cilvēku audi / orgāni</t>
  </si>
  <si>
    <t>Apjomā ir nelielā daudzumā bīstamās kravas</t>
  </si>
  <si>
    <t>Apjoms [m3]</t>
  </si>
  <si>
    <t>Svars [kg]</t>
  </si>
  <si>
    <t>MF, KRMI</t>
  </si>
  <si>
    <t>MF, AI, ĢĢI</t>
  </si>
  <si>
    <t>273 x 313 x 945</t>
  </si>
  <si>
    <t>Dokumenti un kancelēja</t>
  </si>
  <si>
    <t>ACAP</t>
  </si>
  <si>
    <t>gaitenis pie 070</t>
  </si>
  <si>
    <t>gaitenis pie 071</t>
  </si>
  <si>
    <t>Notiek pārrunas ar LU ITD par šīs iekārtas pārvietošanu</t>
  </si>
  <si>
    <t>4 kastes</t>
  </si>
  <si>
    <t>Izmēri un svars pārbaudīti 2018-08-29. EZ</t>
  </si>
  <si>
    <t>-</t>
  </si>
  <si>
    <t>FMOF, ASI</t>
  </si>
  <si>
    <t>BF</t>
  </si>
  <si>
    <t>700 x 700 x 1500</t>
  </si>
  <si>
    <t>2019.gada janvāra beigas</t>
  </si>
  <si>
    <t>250 x 1000 x 350</t>
  </si>
  <si>
    <t>500 x 2000 x 750</t>
  </si>
  <si>
    <t>700 x 1200 x 900</t>
  </si>
  <si>
    <t>2000 x 800 x 300</t>
  </si>
  <si>
    <t>650 x 720 x 1000</t>
  </si>
  <si>
    <t>150 x 400 x 350</t>
  </si>
  <si>
    <t>900 x 1600 x 1700</t>
  </si>
  <si>
    <t>900 x 2000 x 1700</t>
  </si>
  <si>
    <t>1000 x 450 x 350</t>
  </si>
  <si>
    <t>2000 x 700 x 1200</t>
  </si>
  <si>
    <t>1200 x 650 x 750</t>
  </si>
  <si>
    <t>600 x 400 x 2000</t>
  </si>
  <si>
    <t>600 x 300 x 750</t>
  </si>
  <si>
    <t>400 x 500 x 300</t>
  </si>
  <si>
    <t>450 x 900 x 1820</t>
  </si>
  <si>
    <t>450 x 730 x 1560</t>
  </si>
  <si>
    <t>900 x 2000 x 750</t>
  </si>
  <si>
    <t>700 x 1600 x 750</t>
  </si>
  <si>
    <t>350 x 900 x 2000</t>
  </si>
  <si>
    <t>550 x 920 x 1080</t>
  </si>
  <si>
    <t>500 x 500 x 2000</t>
  </si>
  <si>
    <t>500 x 530 x 850</t>
  </si>
  <si>
    <t>300 x 800 x 2000</t>
  </si>
  <si>
    <t>200 x 700 x 1800</t>
  </si>
  <si>
    <t>450 x 300 x 300</t>
  </si>
  <si>
    <t>860 x 180 x 300</t>
  </si>
  <si>
    <t>450 x 300 x 500</t>
  </si>
  <si>
    <t>1000 x 600 x 760</t>
  </si>
  <si>
    <t>1600 x 710 x 760</t>
  </si>
  <si>
    <t>1460 x 360 x 1820</t>
  </si>
  <si>
    <t>1030 x 400 x 1060</t>
  </si>
  <si>
    <t>300 x 300 x 450</t>
  </si>
  <si>
    <t>450 x 300 x 350</t>
  </si>
  <si>
    <t>450 x 450 x 1500</t>
  </si>
  <si>
    <t>750 x 450 x 1500</t>
  </si>
  <si>
    <t>1510 x 610 x 750</t>
  </si>
  <si>
    <t>1200 x 710 x 730</t>
  </si>
  <si>
    <t>850 x 170 x 300</t>
  </si>
  <si>
    <t>1500 x 800 x 830</t>
  </si>
  <si>
    <t>350 x 1200 x 450</t>
  </si>
  <si>
    <t>350 x 350 x 1500</t>
  </si>
  <si>
    <t>1010 x 510 x 740</t>
  </si>
  <si>
    <t>1450 x 650 x 760</t>
  </si>
  <si>
    <t>1200 x 600 x 750</t>
  </si>
  <si>
    <t>900 x 600 x 2000</t>
  </si>
  <si>
    <t>600 x 300 x 1800</t>
  </si>
  <si>
    <t>400 x 350 x 350</t>
  </si>
  <si>
    <t>480 x 520 x 850</t>
  </si>
  <si>
    <t>1050 x 550 x 740</t>
  </si>
  <si>
    <t>1500 x 610 x 740</t>
  </si>
  <si>
    <t>800 x 400 x 1820</t>
  </si>
  <si>
    <t>1000 x 610 x 760</t>
  </si>
  <si>
    <t>370 x 400 x 240</t>
  </si>
  <si>
    <t>2330 x 1200 x 720</t>
  </si>
  <si>
    <t>880 x 2150 x 350</t>
  </si>
  <si>
    <t>800 x 400 x 400</t>
  </si>
  <si>
    <t>240 x 500 x 250</t>
  </si>
  <si>
    <t>700 x 350 x 1970</t>
  </si>
  <si>
    <t>610 x 300 x 1810</t>
  </si>
  <si>
    <t>900 x 1540 x 800</t>
  </si>
  <si>
    <t>300 x 3000 x 500</t>
  </si>
  <si>
    <t>500 x 400 x 200</t>
  </si>
  <si>
    <t>500 x 500 x 550</t>
  </si>
  <si>
    <t>2800 x 800 x 800</t>
  </si>
  <si>
    <t>600 x 650 x 1500</t>
  </si>
  <si>
    <t>900 x 900 x 600</t>
  </si>
  <si>
    <t>600 x 650 x 650</t>
  </si>
  <si>
    <t>600 x 900 x 1500</t>
  </si>
  <si>
    <t>300 x 1500 x 1200</t>
  </si>
  <si>
    <t>400 x 500 x 600</t>
  </si>
  <si>
    <t>700 x 600 x 1500</t>
  </si>
  <si>
    <t>600 x 1500 x 1500</t>
  </si>
  <si>
    <t>100 x 100 x 1150</t>
  </si>
  <si>
    <t>500 x 1200 x 750</t>
  </si>
  <si>
    <t>700 x 1500 x 800</t>
  </si>
  <si>
    <t>400 x 800 x 500</t>
  </si>
  <si>
    <t>450 x 450 x 600</t>
  </si>
  <si>
    <t>400 x 400 x 1000</t>
  </si>
  <si>
    <t>600 x 500 x 1000</t>
  </si>
  <si>
    <t>450 x 450 x 450</t>
  </si>
  <si>
    <t>350 x 350 x 200</t>
  </si>
  <si>
    <t>1200 x 400 x 1000</t>
  </si>
  <si>
    <t>600 x 600 x 1100</t>
  </si>
  <si>
    <t>400 x 1200 x 550</t>
  </si>
  <si>
    <t>300 x 300 x 1500</t>
  </si>
  <si>
    <t>300 x 300 x 500</t>
  </si>
  <si>
    <t>600 x 500 x 800</t>
  </si>
  <si>
    <t>20 x 1610 x 740</t>
  </si>
  <si>
    <t>350 x 400 x 300</t>
  </si>
  <si>
    <t>400 x 560 x 390</t>
  </si>
  <si>
    <t>300 x 1200 x 2000</t>
  </si>
  <si>
    <t>100 x 2000 x 1000</t>
  </si>
  <si>
    <t>500 x 500 x 1500</t>
  </si>
  <si>
    <t>680 x 850 x 850</t>
  </si>
  <si>
    <t>800 x 1540 x 900</t>
  </si>
  <si>
    <t>500 x 600 x 2000</t>
  </si>
  <si>
    <t>230 x 300 x 500</t>
  </si>
  <si>
    <t>730 x 450 x 1560</t>
  </si>
  <si>
    <t>400 x 470 x 860</t>
  </si>
  <si>
    <t>600 x 450 x 800</t>
  </si>
  <si>
    <t>300 x 600 x 600</t>
  </si>
  <si>
    <t>1100 x 1250 x 590</t>
  </si>
  <si>
    <t>400 x 400 x 500</t>
  </si>
  <si>
    <t>200 x 200 x 1580</t>
  </si>
  <si>
    <t>450 x 740 x 1560</t>
  </si>
  <si>
    <t>600 x 790 x 1700</t>
  </si>
  <si>
    <t>1050 x 1410 x 560</t>
  </si>
  <si>
    <t>460 x 940 x 1840</t>
  </si>
  <si>
    <t>500 x 300 x 450</t>
  </si>
  <si>
    <t>710 x 1140 x 720</t>
  </si>
  <si>
    <t>100 x 600 x 500</t>
  </si>
  <si>
    <t>20 x 1500 x 2000</t>
  </si>
  <si>
    <t>350 x 230 x 50</t>
  </si>
  <si>
    <t>1500 x 500 x 1500</t>
  </si>
  <si>
    <t>1000 x 1000 x 2300</t>
  </si>
  <si>
    <t>2300 x 1300 x 2200</t>
  </si>
  <si>
    <t>1100 x 500 x 1200</t>
  </si>
  <si>
    <t>1000 x 1000 x 500</t>
  </si>
  <si>
    <t>400 x 220 x 600</t>
  </si>
  <si>
    <t>1000 x 500 x 500</t>
  </si>
  <si>
    <t>455 x 570 x 450</t>
  </si>
  <si>
    <t>800 x 650 x 750</t>
  </si>
  <si>
    <t>1285 x 400 x 600</t>
  </si>
  <si>
    <t>450 x 450 x 200</t>
  </si>
  <si>
    <t>400 x 300 x 600</t>
  </si>
  <si>
    <t>300 x 400 x 500</t>
  </si>
  <si>
    <t>500 x 800 x 800</t>
  </si>
  <si>
    <t>300 x 300 x 300</t>
  </si>
  <si>
    <t>400 x 600 x 600</t>
  </si>
  <si>
    <t>600 x 500 x 1600</t>
  </si>
  <si>
    <t>900 x 600 x 1500</t>
  </si>
  <si>
    <t>600 x 300 x 300</t>
  </si>
  <si>
    <t>600 x 400 x 200</t>
  </si>
  <si>
    <t>600 x 600 x 800</t>
  </si>
  <si>
    <t>300 x 200 x 400</t>
  </si>
  <si>
    <t>220 x 300 x 400</t>
  </si>
  <si>
    <t>200 x 500 x 400</t>
  </si>
  <si>
    <t>Zeļļu iela 23 / 25 / 29</t>
  </si>
  <si>
    <t xml:space="preserve">Laboratorijas Autoklāvs, 75L </t>
  </si>
  <si>
    <t>450 x 530 x 1060</t>
  </si>
  <si>
    <t>Rātsupītes iela 7 k- 3</t>
  </si>
  <si>
    <t>1.7</t>
  </si>
  <si>
    <t>Dzīvu Šūnu Izpētes Vizualizēšanas Un Funkcionālās Raksturošanas Iekārta Cell Iq</t>
  </si>
  <si>
    <t>700 x 880 x 1300</t>
  </si>
  <si>
    <t>1.6</t>
  </si>
  <si>
    <t xml:space="preserve">Šūnu Kultūru Reālā Laika Analizators Toksikoloģijas, Metabolisma Un Diferenciācijai </t>
  </si>
  <si>
    <t>810 x 860 x 960</t>
  </si>
  <si>
    <t>1.4</t>
  </si>
  <si>
    <t>Ultrazemas Temperatūras Ledusskapis -86C</t>
  </si>
  <si>
    <t>740 x 880 x 2090</t>
  </si>
  <si>
    <t>308</t>
  </si>
  <si>
    <t>Laboratorijas Centrifūga Hettich Universal 320</t>
  </si>
  <si>
    <t>401 x 695 x 364</t>
  </si>
  <si>
    <t xml:space="preserve">Direct-Qr 5 Uv Remote Ūdens Attīrīšanas Sistēmas Komplekts </t>
  </si>
  <si>
    <t>500 x 450 x 650</t>
  </si>
  <si>
    <t>2.3</t>
  </si>
  <si>
    <t>Qiagility Sistēma Ar Hepa/Uv, Qiagen Gmbh</t>
  </si>
  <si>
    <t>530 x 630 x 450</t>
  </si>
  <si>
    <t>Qiacube Iekārta Nukleīnskābju Izdalīšanai</t>
  </si>
  <si>
    <t>650 x 500 x 620</t>
  </si>
  <si>
    <t>Plūsmas Citometriskā Sistēma Bd Facs Calibur Tm System</t>
  </si>
  <si>
    <t>920 x 620 x 680</t>
  </si>
  <si>
    <t>Bioloģiskais Frīzeris (Saldētājs)</t>
  </si>
  <si>
    <t>600 x 600 x 1600</t>
  </si>
  <si>
    <t>Dabas māja</t>
  </si>
  <si>
    <t xml:space="preserve">Ledus Gabalu Ražošanas Mašīna </t>
  </si>
  <si>
    <t>410 x 590 x 710</t>
  </si>
  <si>
    <t>1.3</t>
  </si>
  <si>
    <t>Stacionārāis Laminārs</t>
  </si>
  <si>
    <t>1300 x 770 x 2310</t>
  </si>
  <si>
    <t>Saldētava Whirpool Afg-8050</t>
  </si>
  <si>
    <t>610 x 630 x 1850</t>
  </si>
  <si>
    <t>Ledusskapis Erb 36003W</t>
  </si>
  <si>
    <t>560 x 550 x 1800</t>
  </si>
  <si>
    <t>2.1</t>
  </si>
  <si>
    <t>Mikroviļņu Krāsns Eletrolukx</t>
  </si>
  <si>
    <t>460 x 550 x 290</t>
  </si>
  <si>
    <t>Ledusskapis Lg Gr-389Qf</t>
  </si>
  <si>
    <t>600 x 600 x 1900</t>
  </si>
  <si>
    <t>Uv A Cube 400 230V 50 Hz</t>
  </si>
  <si>
    <t>466 x 834 x 402</t>
  </si>
  <si>
    <t>Rātsupītes iela 7 k- 4</t>
  </si>
  <si>
    <t>Co2 Inkubators  Cb-150 Binder</t>
  </si>
  <si>
    <t>680 x 715 x 919</t>
  </si>
  <si>
    <t>Ultrazemas Temperatūras Saldētava Dairei Upul-500</t>
  </si>
  <si>
    <t>700 x 810 x 2180</t>
  </si>
  <si>
    <t>Sausā Gaisa Žāvējamais Skapis</t>
  </si>
  <si>
    <t>643 x 575 x 617</t>
  </si>
  <si>
    <t>Ledusskapis Fr-530Nt Daewoo 3720 Wp-Arc</t>
  </si>
  <si>
    <t>730 x 620 x 1750</t>
  </si>
  <si>
    <t>524.telpa</t>
  </si>
  <si>
    <t>Djuārs Šķ.Slāp. 10 Cole Pramer</t>
  </si>
  <si>
    <t>500 x 500 x 680</t>
  </si>
  <si>
    <t xml:space="preserve">Invertmikroskops Leica Dm Il </t>
  </si>
  <si>
    <t>220 x 530 x 500</t>
  </si>
  <si>
    <t>500 x 600 x 500</t>
  </si>
  <si>
    <t>1200 x 600 x 770</t>
  </si>
  <si>
    <t>1.2</t>
  </si>
  <si>
    <t>Ofisa Galds</t>
  </si>
  <si>
    <t>1800 x 1050 x 750</t>
  </si>
  <si>
    <t>1500 x 795 x 880</t>
  </si>
  <si>
    <t>Laboratorijas Plaukts</t>
  </si>
  <si>
    <t>1000 x 410 x 610</t>
  </si>
  <si>
    <t>810 x 610 x 810</t>
  </si>
  <si>
    <t>1010 x 710 x 2000</t>
  </si>
  <si>
    <t>1.1</t>
  </si>
  <si>
    <t>Laboratorijas Skapis</t>
  </si>
  <si>
    <t>Laboratorijas Taburete Ar Kāju Balstu</t>
  </si>
  <si>
    <t>620 x 620 x 570</t>
  </si>
  <si>
    <t>Laboratorijas Taburete Ar Augsto Kāju Balstu</t>
  </si>
  <si>
    <t>340 x 340 x 710</t>
  </si>
  <si>
    <t>1.9</t>
  </si>
  <si>
    <t>Rātsupītes iela 7</t>
  </si>
  <si>
    <t>MF, ACAP</t>
  </si>
  <si>
    <r>
      <t xml:space="preserve">Iekārta jāpārved nemainot tās vertikālo stāvokli, bez asām kustībām un sitieniem. </t>
    </r>
    <r>
      <rPr>
        <b/>
        <sz val="11"/>
        <color indexed="8"/>
        <rFont val="Calibri"/>
        <family val="2"/>
        <charset val="186"/>
        <scheme val="minor"/>
      </rPr>
      <t>Iekārta pirms pārvešanas jāapdrošina.  Iekārtas atlikusī vērtība - 23 052.65 EUR</t>
    </r>
  </si>
  <si>
    <r>
      <t xml:space="preserve">Bīstama iekārta, pildīta ar dzīvsudrabu, jāprved ļoti uzmanīgi. Iekārta pieslēgta pie vakummsūkņa, slāpekļa balona. Varbūt ir nepieciešams speciālists, kas iekārtu atvieno no vakuumsūkņa un slāpekļa balona. </t>
    </r>
    <r>
      <rPr>
        <b/>
        <sz val="11"/>
        <color indexed="8"/>
        <rFont val="Calibri"/>
        <family val="2"/>
        <charset val="186"/>
        <scheme val="minor"/>
      </rPr>
      <t>Iekārta pirms pārvešanas jāapdrošina. Iekārtas atlikusī vērtība - 57 021.14 EUR</t>
    </r>
  </si>
  <si>
    <r>
      <t xml:space="preserve">Sastāv no trīs daļām termokameras 1000*800*600, svars 100 kg, dilatometrs 1000*500*500, svars 20 kg). Pārvedot nedrīkst kratīt,iekārtas sastāvā plīstošas komponentes. </t>
    </r>
    <r>
      <rPr>
        <b/>
        <sz val="11"/>
        <color indexed="8"/>
        <rFont val="Calibri"/>
        <family val="2"/>
        <charset val="186"/>
        <scheme val="minor"/>
      </rPr>
      <t>Iekārta pirms pārvešanas jāapdrošina. Iekārtas atlikusī vērtība - 46 309.90 EUR</t>
    </r>
  </si>
  <si>
    <t>Piekaramie sienas plaukti (10 gab) izjauktā formā.</t>
  </si>
  <si>
    <t>Piekaramie sienas plaukti izjauktā formā (8 gab).</t>
  </si>
  <si>
    <t>Kastēm atšķirīgs svars. Visas kastes var būt kartona, 1 vai 2 - plastmasas.</t>
  </si>
  <si>
    <t>Uz stūra galda tiks novietots plaukts</t>
  </si>
  <si>
    <t>Nepieciešama demontāža un montāža pie ēkas galvenās nesošās sienas (vai kolonnas)</t>
  </si>
  <si>
    <t>Atrašanās vieta</t>
  </si>
  <si>
    <t>Pārvietojamā inventāra nosaukums / apraksts</t>
  </si>
  <si>
    <t>Vidējais vienas kastes svars  - 15kg</t>
  </si>
  <si>
    <t>Iekārta jāpārvieto uzmanīgi, mehāniski triecieni vai spēka pielikšana nepareizā vietā var novest pie nopietniem iekārtas bojājumiem.</t>
  </si>
  <si>
    <t>Jelgavas iela 1 (Dabas māja)</t>
  </si>
  <si>
    <t>Jānodrošina demontāža un montāža. Pārvešana nekratot. Precīza aparatūra.</t>
  </si>
  <si>
    <t>Nepieciešamas kastes iepakošanai</t>
  </si>
  <si>
    <t>Norādīts 1 eksponāta lielakais izmērs un svars/ eksponātu lielums līdz 500x500x500x ar svaru līdz 20 kg</t>
  </si>
  <si>
    <t>Norādīts 1 eksponāta maksimālais izmērs un svars/ eksponātu lielums līdz 500x500x500x ar svaru līdz 20 kg</t>
  </si>
  <si>
    <t>Pāvietojamā inventāra nosaukums / apraksts</t>
  </si>
  <si>
    <t>Galdu demontāža un montāža + elektrības atslēgšana un pieslēgšana</t>
  </si>
  <si>
    <t>Nepieciešams atbilstošs galdiņš ar augstumu 530mm</t>
  </si>
  <si>
    <t>Nepieciešams atbilstošs galdiņš ar augstumu 490mm</t>
  </si>
  <si>
    <t>Aukstumkaste ar sauso ledu, V=80L</t>
  </si>
  <si>
    <t>Montesori telpa</t>
  </si>
  <si>
    <t xml:space="preserve">2019.gada janvāris </t>
  </si>
  <si>
    <t>Nepieciešama iekārtas izjaukšana pārvešanai</t>
  </si>
  <si>
    <t>2019.gada janvāris,                 2019.gada marts</t>
  </si>
  <si>
    <t>2019.gada janvāris,
2019.gada aprīlis,
2019.gada maijs</t>
  </si>
  <si>
    <t>2019.gada aprīlis-maijs</t>
  </si>
  <si>
    <t>2019.gada marts-aprīlis</t>
  </si>
  <si>
    <t>Miera iela 32 (Salaspils)</t>
  </si>
  <si>
    <t>Sadaļa</t>
  </si>
  <si>
    <t>Kopsavilkums</t>
  </si>
  <si>
    <t>Pielikums</t>
  </si>
  <si>
    <t xml:space="preserve">Iepirkuma 1. daļas Tehniskajai specifikācijai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</si>
</sst>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186"/>
      <scheme val="minor"/>
    </font>
    <font>
      <b/>
      <sz val="11"/>
      <color theme="1"/>
      <name val="Calibri"/>
      <family val="2"/>
      <charset val="186"/>
      <scheme val="minor"/>
    </font>
    <font>
      <sz val="10"/>
      <name val="Arial"/>
      <family val="2"/>
      <charset val="186"/>
    </font>
    <font>
      <sz val="11"/>
      <color indexed="8"/>
      <name val="Calibri"/>
      <family val="2"/>
      <charset val="186"/>
      <scheme val="minor"/>
    </font>
    <font>
      <b/>
      <sz val="11"/>
      <color indexed="8"/>
      <name val="Calibri"/>
      <family val="2"/>
      <charset val="186"/>
      <scheme val="minor"/>
    </font>
    <font>
      <b/>
      <sz val="11"/>
      <color theme="0"/>
      <name val="Calibri"/>
      <family val="2"/>
      <charset val="186"/>
      <scheme val="minor"/>
    </font>
    <font>
      <sz val="10"/>
      <color indexed="8"/>
      <name val="Trebuchet MS"/>
      <family val="2"/>
      <charset val="186"/>
    </font>
    <font>
      <sz val="11"/>
      <name val="Calibri"/>
      <family val="2"/>
      <charset val="186"/>
      <scheme val="minor"/>
    </font>
    <font>
      <sz val="12"/>
      <color theme="1"/>
      <name val="Calibri"/>
      <family val="2"/>
      <charset val="186"/>
      <scheme val="minor"/>
    </font>
    <font>
      <b/>
      <sz val="14"/>
      <color theme="1"/>
      <name val="Calibri"/>
      <family val="2"/>
      <charset val="186"/>
      <scheme val="minor"/>
    </font>
    <font>
      <b/>
      <sz val="16"/>
      <color theme="1"/>
      <name val="Calibri"/>
      <family val="2"/>
      <charset val="186"/>
      <scheme val="minor"/>
    </font>
    <font>
      <sz val="22"/>
      <color theme="1"/>
      <name val="Calibri"/>
      <family val="2"/>
      <charset val="186"/>
      <scheme val="minor"/>
    </font>
    <font>
      <sz val="10"/>
      <color rgb="FFFF0000"/>
      <name val="Trebuchet MS"/>
      <family val="2"/>
      <charset val="186"/>
    </font>
    <font>
      <sz val="22"/>
      <color theme="1"/>
      <name val="Calibri"/>
      <scheme val="minor"/>
    </font>
    <font>
      <b/>
      <sz val="12"/>
      <color theme="1"/>
      <name val="Times New Roman"/>
      <family val="1"/>
      <charset val="186"/>
    </font>
    <font>
      <sz val="12"/>
      <color theme="1"/>
      <name val="Times New Roman"/>
      <family val="1"/>
      <charset val="186"/>
    </font>
  </fonts>
  <fills count="3">
    <fill>
      <patternFill patternType="none"/>
    </fill>
    <fill>
      <patternFill patternType="gray125"/>
    </fill>
    <fill>
      <patternFill patternType="solid">
        <fgColor theme="4"/>
        <bgColor indexed="64"/>
      </patternFill>
    </fill>
  </fills>
  <borders count="2">
    <border>
      <left/>
      <right/>
      <top/>
      <bottom/>
      <diagonal/>
    </border>
    <border>
      <left/>
      <right/>
      <top/>
      <bottom style="thin">
        <color theme="0"/>
      </bottom>
      <diagonal/>
    </border>
  </borders>
  <cellStyleXfs count="2">
    <xf numFmtId="0" fontId="0" fillId="0" borderId="0"/>
    <xf numFmtId="0" fontId="2" fillId="0" borderId="0"/>
  </cellStyleXfs>
  <cellXfs count="52">
    <xf numFmtId="0" fontId="0" fillId="0" borderId="0" xfId="0"/>
    <xf numFmtId="0" fontId="0" fillId="0" borderId="0" xfId="0" applyAlignment="1">
      <alignment vertical="center" wrapText="1"/>
    </xf>
    <xf numFmtId="0" fontId="0" fillId="0" borderId="0" xfId="0"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3" fontId="3" fillId="0" borderId="0" xfId="0" applyNumberFormat="1" applyFont="1" applyFill="1" applyAlignment="1">
      <alignment horizontal="center" vertical="center" wrapText="1"/>
    </xf>
    <xf numFmtId="49" fontId="3" fillId="0" borderId="0" xfId="0" applyNumberFormat="1" applyFont="1" applyFill="1" applyAlignment="1">
      <alignment horizontal="center" vertical="center" wrapText="1"/>
    </xf>
    <xf numFmtId="4" fontId="3" fillId="0" borderId="0" xfId="0" applyNumberFormat="1" applyFont="1" applyFill="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5" fillId="2" borderId="0" xfId="0" applyFont="1" applyFill="1" applyAlignment="1">
      <alignment horizontal="center" vertical="center" wrapText="1"/>
    </xf>
    <xf numFmtId="3" fontId="0" fillId="0" borderId="0" xfId="0" applyNumberFormat="1" applyAlignment="1">
      <alignment horizontal="center" vertical="center" wrapText="1"/>
    </xf>
    <xf numFmtId="0" fontId="0" fillId="0" borderId="0" xfId="0" applyAlignment="1"/>
    <xf numFmtId="1" fontId="0" fillId="0" borderId="0" xfId="0" applyNumberFormat="1"/>
    <xf numFmtId="0" fontId="0" fillId="0" borderId="0" xfId="0" applyAlignment="1">
      <alignment horizontal="center" vertical="center" wrapText="1"/>
    </xf>
    <xf numFmtId="0" fontId="5" fillId="2" borderId="0" xfId="0" applyFont="1" applyFill="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3" fontId="0" fillId="0" borderId="0" xfId="0" applyNumberFormat="1" applyAlignment="1">
      <alignment horizontal="center" vertical="center"/>
    </xf>
    <xf numFmtId="3" fontId="1" fillId="0" borderId="0" xfId="0" applyNumberFormat="1" applyFont="1" applyAlignment="1">
      <alignment horizontal="center" vertical="center"/>
    </xf>
    <xf numFmtId="0" fontId="0" fillId="0" borderId="0" xfId="0" applyAlignment="1">
      <alignment horizontal="center" vertical="center" wrapText="1"/>
    </xf>
    <xf numFmtId="0" fontId="0" fillId="0" borderId="0" xfId="0" applyFill="1" applyAlignment="1">
      <alignment horizontal="center" vertical="center" wrapText="1"/>
    </xf>
    <xf numFmtId="1" fontId="0" fillId="0" borderId="0" xfId="0" applyNumberFormat="1" applyAlignment="1">
      <alignment horizontal="center" vertical="center" wrapText="1"/>
    </xf>
    <xf numFmtId="0" fontId="0" fillId="0" borderId="0" xfId="0" applyAlignment="1">
      <alignment wrapText="1"/>
    </xf>
    <xf numFmtId="0" fontId="1" fillId="0" borderId="0" xfId="0" applyFont="1" applyAlignment="1">
      <alignment vertical="center"/>
    </xf>
    <xf numFmtId="0" fontId="0" fillId="0" borderId="0" xfId="0" applyAlignment="1">
      <alignment horizontal="center" vertical="center" wrapText="1"/>
    </xf>
    <xf numFmtId="0" fontId="0" fillId="0" borderId="0" xfId="0" applyAlignment="1">
      <alignment horizontal="center" vertical="center" wrapText="1"/>
    </xf>
    <xf numFmtId="0" fontId="5" fillId="2" borderId="0" xfId="0" applyFont="1" applyFill="1" applyAlignment="1">
      <alignment horizontal="center" vertical="center" wrapText="1"/>
    </xf>
    <xf numFmtId="0" fontId="6" fillId="0" borderId="0" xfId="0" applyFont="1" applyFill="1" applyAlignment="1">
      <alignment horizontal="left" vertical="center" wrapText="1"/>
    </xf>
    <xf numFmtId="0" fontId="6" fillId="0" borderId="0" xfId="0" applyFont="1" applyFill="1" applyAlignment="1">
      <alignment horizontal="center" vertical="center" wrapText="1"/>
    </xf>
    <xf numFmtId="3" fontId="6" fillId="0" borderId="0" xfId="0" applyNumberFormat="1" applyFont="1" applyFill="1" applyAlignment="1">
      <alignment horizontal="center" vertical="center" wrapText="1"/>
    </xf>
    <xf numFmtId="49" fontId="6" fillId="0" borderId="0" xfId="0" applyNumberFormat="1" applyFont="1" applyFill="1" applyAlignment="1">
      <alignment horizontal="center" vertical="center" wrapText="1"/>
    </xf>
    <xf numFmtId="0" fontId="7" fillId="0" borderId="0" xfId="0" applyFont="1" applyAlignment="1">
      <alignment horizontal="center" vertical="center" wrapText="1"/>
    </xf>
    <xf numFmtId="3" fontId="7" fillId="0" borderId="0" xfId="0" applyNumberFormat="1" applyFont="1" applyAlignment="1">
      <alignment horizontal="center" vertical="center" wrapText="1"/>
    </xf>
    <xf numFmtId="0" fontId="11" fillId="0" borderId="0" xfId="0" applyFont="1" applyAlignment="1">
      <alignment horizontal="center" vertical="center" wrapText="1"/>
    </xf>
    <xf numFmtId="0" fontId="8" fillId="0" borderId="0" xfId="0" applyFont="1"/>
    <xf numFmtId="0" fontId="8" fillId="0" borderId="0" xfId="0" applyFont="1" applyAlignment="1">
      <alignment wrapText="1"/>
    </xf>
    <xf numFmtId="0" fontId="8" fillId="0" borderId="0" xfId="0" applyFont="1" applyAlignment="1">
      <alignment vertical="center" wrapText="1"/>
    </xf>
    <xf numFmtId="0" fontId="12" fillId="0" borderId="0" xfId="0" applyFont="1" applyFill="1" applyAlignment="1">
      <alignment horizontal="center" vertical="center" wrapText="1"/>
    </xf>
    <xf numFmtId="0" fontId="13" fillId="0" borderId="0" xfId="0" applyFont="1" applyAlignment="1">
      <alignment horizontal="center" vertical="center" wrapText="1"/>
    </xf>
    <xf numFmtId="0" fontId="0" fillId="0" borderId="0" xfId="0" applyAlignment="1">
      <alignment horizontal="center"/>
    </xf>
    <xf numFmtId="0" fontId="10" fillId="0" borderId="0" xfId="0" applyFont="1" applyAlignment="1">
      <alignment horizontal="center"/>
    </xf>
    <xf numFmtId="0" fontId="9" fillId="0" borderId="0" xfId="0" applyFont="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14" fillId="0" borderId="0" xfId="0" applyFont="1" applyAlignment="1">
      <alignment horizontal="right" vertical="center"/>
    </xf>
    <xf numFmtId="0" fontId="15" fillId="0" borderId="0" xfId="0" applyFont="1" applyAlignment="1">
      <alignment horizontal="right" vertical="center"/>
    </xf>
  </cellXfs>
  <cellStyles count="2">
    <cellStyle name="Normal" xfId="0" builtinId="0"/>
    <cellStyle name="Normal 2" xfId="1"/>
  </cellStyles>
  <dxfs count="318">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sz val="10"/>
        <color indexed="8"/>
        <name val="Trebuchet MS"/>
        <scheme val="none"/>
      </font>
      <fill>
        <patternFill patternType="none">
          <fgColor indexed="64"/>
          <bgColor indexed="65"/>
        </patternFill>
      </fil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numFmt numFmtId="1"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numFmt numFmtId="3" formatCode="#,##0"/>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sz val="10"/>
        <color indexed="8"/>
        <name val="Trebuchet MS"/>
        <scheme val="none"/>
      </font>
      <fill>
        <patternFill patternType="none">
          <fgColor indexed="64"/>
          <bgColor indexed="65"/>
        </patternFill>
      </fil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sz val="10"/>
        <color indexed="8"/>
        <name val="Trebuchet MS"/>
        <scheme val="none"/>
      </font>
      <numFmt numFmtId="30" formatCode="@"/>
      <fill>
        <patternFill patternType="none">
          <fgColor indexed="64"/>
          <bgColor indexed="65"/>
        </patternFill>
      </fil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font>
        <sz val="10"/>
        <color indexed="8"/>
        <name val="Trebuchet MS"/>
        <scheme val="none"/>
      </font>
      <numFmt numFmtId="3" formatCode="#,##0"/>
      <fill>
        <patternFill patternType="none">
          <fgColor indexed="64"/>
          <bgColor indexed="65"/>
        </patternFill>
      </fill>
      <alignment horizontal="center" vertical="center" textRotation="0" wrapText="1" indent="0" justifyLastLine="0" shrinkToFit="0" readingOrder="0"/>
    </dxf>
    <dxf>
      <alignment horizontal="center" vertical="center" textRotation="0" wrapText="1" indent="0" justifyLastLine="0" shrinkToFit="0" readingOrder="0"/>
    </dxf>
    <dxf>
      <font>
        <sz val="10"/>
        <color indexed="8"/>
        <name val="Trebuchet MS"/>
        <scheme val="none"/>
      </font>
      <fill>
        <patternFill patternType="none">
          <fgColor indexed="64"/>
          <bgColor indexed="65"/>
        </patternFill>
      </fill>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22"/>
        <color theme="1"/>
        <name val="Calibri"/>
        <scheme val="minor"/>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alignment horizontal="center" vertical="center" textRotation="0" wrapText="1" indent="0" justifyLastLine="0" shrinkToFit="0" readingOrder="0"/>
    </dxf>
    <dxf>
      <numFmt numFmtId="3" formatCode="#,##0"/>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numFmt numFmtId="3" formatCode="#,##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numFmt numFmtId="3" formatCode="#,##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numFmt numFmtId="3" formatCode="#,##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numFmt numFmtId="3" formatCode="#,##0"/>
      <alignment horizontal="center" vertical="center" textRotation="0" wrapText="0" indent="0" justifyLastLine="0" shrinkToFit="0" readingOrder="0"/>
    </dxf>
    <dxf>
      <numFmt numFmtId="3" formatCode="#,##0"/>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vertical="center" textRotation="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s>
  <tableStyles count="0" defaultTableStyle="TableStyleMedium2" defaultPivotStyle="PivotStyleLight16"/>
  <colors>
    <mruColors>
      <color rgb="FFFFCC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tables/table1.xml><?xml version="1.0" encoding="utf-8"?>
<table xmlns="http://schemas.openxmlformats.org/spreadsheetml/2006/main" id="10" name="KOPS" displayName="KOPS" ref="A6:I17" totalsRowCount="1" headerRowDxfId="317" dataDxfId="316" totalsRowDxfId="315">
  <autoFilter ref="A6:I16"/>
  <tableColumns count="9">
    <tableColumn id="1" name="Sadaļa" dataDxfId="314" totalsRowDxfId="313"/>
    <tableColumn id="2" name="Adrese" totalsRowLabel="KOPĀ" dataDxfId="312" totalsRowDxfId="311"/>
    <tableColumn id="9" name="Struktūrvienība" dataDxfId="310" totalsRowDxfId="309"/>
    <tableColumn id="3" name="Vienību skaits" totalsRowFunction="custom" dataDxfId="308" totalsRowDxfId="307">
      <totalsRowFormula>SUM(D7:D16)</totalsRowFormula>
    </tableColumn>
    <tableColumn id="4" name="Apjoms [m3]" totalsRowFunction="custom" dataDxfId="306" totalsRowDxfId="305">
      <totalsRowFormula>SUM(E7:E16)</totalsRowFormula>
    </tableColumn>
    <tableColumn id="5" name="Svars [kg]" totalsRowFunction="custom" dataDxfId="304" totalsRowDxfId="303">
      <totalsRowFormula>SUM(F7:F16)</totalsRowFormula>
    </tableColumn>
    <tableColumn id="6" name="Kg / m3" totalsRowFunction="custom" dataDxfId="302" totalsRowDxfId="301">
      <calculatedColumnFormula>F7/E7</calculatedColumnFormula>
      <totalsRowFormula>F17/E17</totalsRowFormula>
    </tableColumn>
    <tableColumn id="7" name="Pārcelšanas periods" dataDxfId="300" totalsRowDxfId="299"/>
    <tableColumn id="8" name="Piezīmes" dataDxfId="298" totalsRowDxfId="297"/>
  </tableColumns>
  <tableStyleInfo name="TableStyleLight16" showFirstColumn="0" showLastColumn="0" showRowStripes="1" showColumnStripes="0"/>
</table>
</file>

<file path=xl/tables/table10.xml><?xml version="1.0" encoding="utf-8"?>
<table xmlns="http://schemas.openxmlformats.org/spreadsheetml/2006/main" id="6" name="Table9" displayName="Table9" ref="A5:N52" totalsRowCount="1" headerRowDxfId="59" dataDxfId="58">
  <autoFilter ref="A5:N51"/>
  <tableColumns count="14">
    <tableColumn id="1" name="[1]" dataDxfId="57" totalsRowDxfId="56"/>
    <tableColumn id="2" name="[2]" totalsRowLabel="KOPĀ aprēķināts" dataDxfId="55" totalsRowDxfId="54"/>
    <tableColumn id="3" name="[3]" dataDxfId="53" totalsRowDxfId="52"/>
    <tableColumn id="4" name="[4]" totalsRowFunction="custom" dataDxfId="51" totalsRowDxfId="50">
      <totalsRowFormula>CONCATENATE(ROUND(SUMPRODUCT(Table9['[6']],T6:T51),2)," m3")</totalsRowFormula>
    </tableColumn>
    <tableColumn id="5" name="[5]" totalsRowFunction="custom" dataDxfId="49" totalsRowDxfId="48">
      <totalsRowFormula>CONCATENATE(ROUND(SUMPRODUCT(Table9['[5']],Table9['[6']]),0)," kg")</totalsRowFormula>
    </tableColumn>
    <tableColumn id="6" name="[6]" totalsRowFunction="sum" dataDxfId="47" totalsRowDxfId="46"/>
    <tableColumn id="14" name="[7]" dataDxfId="45" totalsRowDxfId="44"/>
    <tableColumn id="7" name="[8]" dataDxfId="43" totalsRowDxfId="42"/>
    <tableColumn id="8" name="[9]" dataDxfId="41" totalsRowDxfId="40"/>
    <tableColumn id="9" name="[10]" dataDxfId="39" totalsRowDxfId="38"/>
    <tableColumn id="10" name="[11]" dataDxfId="37" totalsRowDxfId="36"/>
    <tableColumn id="11" name="[12]" dataDxfId="35" totalsRowDxfId="34"/>
    <tableColumn id="12" name="[13]" dataDxfId="33" totalsRowDxfId="32"/>
    <tableColumn id="13" name="[14]" dataDxfId="31" totalsRowDxfId="30"/>
  </tableColumns>
  <tableStyleInfo name="TableStyleMedium2" showFirstColumn="0" showLastColumn="0" showRowStripes="1" showColumnStripes="0"/>
</table>
</file>

<file path=xl/tables/table11.xml><?xml version="1.0" encoding="utf-8"?>
<table xmlns="http://schemas.openxmlformats.org/spreadsheetml/2006/main" id="7" name="Table10" displayName="Table10" ref="A5:N47" totalsRowCount="1" headerRowDxfId="29" dataDxfId="28">
  <autoFilter ref="A5:N46"/>
  <tableColumns count="14">
    <tableColumn id="1" name="[1]" dataDxfId="27" totalsRowDxfId="26"/>
    <tableColumn id="2" name="[2]" totalsRowLabel="KOPĀ aprēķināts" dataDxfId="25" totalsRowDxfId="24"/>
    <tableColumn id="3" name="[3]" dataDxfId="23" totalsRowDxfId="22"/>
    <tableColumn id="4" name="[4]" totalsRowFunction="custom" dataDxfId="21" totalsRowDxfId="20">
      <totalsRowFormula>CONCATENATE(ROUND(SUMPRODUCT(Table10['[6']],T6:T46),2)," m3")</totalsRowFormula>
    </tableColumn>
    <tableColumn id="5" name="[5]" totalsRowFunction="custom" dataDxfId="19" totalsRowDxfId="18">
      <totalsRowFormula>CONCATENATE(ROUND(SUMPRODUCT(Table10['[5']],Table10['[6']]),0)," kg")</totalsRowFormula>
    </tableColumn>
    <tableColumn id="6" name="[6]" totalsRowFunction="sum" dataDxfId="17" totalsRowDxfId="16"/>
    <tableColumn id="14" name="[7]" dataDxfId="15" totalsRowDxfId="14"/>
    <tableColumn id="7" name="[8]" dataDxfId="13" totalsRowDxfId="12"/>
    <tableColumn id="8" name="[9]" dataDxfId="11" totalsRowDxfId="10"/>
    <tableColumn id="9" name="[10]" dataDxfId="9" totalsRowDxfId="8"/>
    <tableColumn id="10" name="[11]" dataDxfId="7" totalsRowDxfId="6"/>
    <tableColumn id="11" name="[12]" dataDxfId="5" totalsRowDxfId="4"/>
    <tableColumn id="12" name="[13]" dataDxfId="3" totalsRowDxfId="2"/>
    <tableColumn id="13" name="[14]" dataDxfId="1" totalsRowDxfId="0"/>
  </tableColumns>
  <tableStyleInfo name="TableStyleMedium2" showFirstColumn="0" showLastColumn="0" showRowStripes="1" showColumnStripes="0"/>
</table>
</file>

<file path=xl/tables/table2.xml><?xml version="1.0" encoding="utf-8"?>
<table xmlns="http://schemas.openxmlformats.org/spreadsheetml/2006/main" id="3" name="Table1" displayName="Table1" ref="A5:N478" totalsRowCount="1" headerRowDxfId="296" dataDxfId="295">
  <autoFilter ref="A5:N477"/>
  <tableColumns count="14">
    <tableColumn id="1" name="[1]" dataDxfId="294" totalsRowDxfId="293"/>
    <tableColumn id="2" name="[2]" totalsRowLabel="KOPĀ aprēķināts" dataDxfId="292" totalsRowDxfId="291"/>
    <tableColumn id="3" name="[3]" dataDxfId="290" totalsRowDxfId="289"/>
    <tableColumn id="4" name="[4]" totalsRowFunction="custom" dataDxfId="288" totalsRowDxfId="287">
      <totalsRowFormula>CONCATENATE(ROUND(SUMPRODUCT(Table1['[6']],T6:T477),2)," m3")</totalsRowFormula>
    </tableColumn>
    <tableColumn id="5" name="[5]" totalsRowFunction="custom" dataDxfId="286" totalsRowDxfId="285">
      <totalsRowFormula>CONCATENATE(ROUND(SUMPRODUCT(Table1['[5']],Table1['[6']]),0)," kg")</totalsRowFormula>
    </tableColumn>
    <tableColumn id="6" name="[6]" totalsRowFunction="sum" dataDxfId="284" totalsRowDxfId="283"/>
    <tableColumn id="14" name="[7]" dataDxfId="282" totalsRowDxfId="281"/>
    <tableColumn id="7" name="[8]" dataDxfId="280" totalsRowDxfId="279"/>
    <tableColumn id="8" name="[9]" dataDxfId="278" totalsRowDxfId="277"/>
    <tableColumn id="9" name="[10]" dataDxfId="276" totalsRowDxfId="275"/>
    <tableColumn id="10" name="[11]" dataDxfId="274" totalsRowDxfId="273"/>
    <tableColumn id="11" name="[12]" dataDxfId="272" totalsRowDxfId="271"/>
    <tableColumn id="12" name="[13]" dataDxfId="270" totalsRowDxfId="269"/>
    <tableColumn id="13" name="[14]" dataDxfId="268" totalsRowDxfId="267"/>
  </tableColumns>
  <tableStyleInfo name="TableStyleMedium2" showFirstColumn="0" showLastColumn="0" showRowStripes="1" showColumnStripes="0"/>
</table>
</file>

<file path=xl/tables/table3.xml><?xml version="1.0" encoding="utf-8"?>
<table xmlns="http://schemas.openxmlformats.org/spreadsheetml/2006/main" id="1" name="Table2" displayName="Table2" ref="A5:N202" totalsRowCount="1" headerRowDxfId="266" dataDxfId="265">
  <autoFilter ref="A5:N201"/>
  <tableColumns count="14">
    <tableColumn id="1" name="[1]" dataDxfId="264" totalsRowDxfId="263"/>
    <tableColumn id="2" name="[2]" totalsRowLabel="KOPĀ aprēķināts" dataDxfId="262" totalsRowDxfId="261"/>
    <tableColumn id="3" name="[3]" dataDxfId="260" totalsRowDxfId="259"/>
    <tableColumn id="4" name="[4]" totalsRowFunction="custom" dataDxfId="258" totalsRowDxfId="257">
      <totalsRowFormula>CONCATENATE(ROUND(SUMPRODUCT(Table2['[6']],T6:T201),2)," m3")</totalsRowFormula>
    </tableColumn>
    <tableColumn id="5" name="[5]" totalsRowFunction="custom" dataDxfId="256" totalsRowDxfId="255">
      <totalsRowFormula>CONCATENATE(ROUND(SUMPRODUCT(Table2['[5']],Table2['[6']]),0)," kg")</totalsRowFormula>
    </tableColumn>
    <tableColumn id="6" name="[6]" totalsRowFunction="sum" dataDxfId="254" totalsRowDxfId="253"/>
    <tableColumn id="14" name="[7]" dataDxfId="252" totalsRowDxfId="251"/>
    <tableColumn id="7" name="[8]" dataDxfId="250" totalsRowDxfId="249"/>
    <tableColumn id="8" name="[9]" dataDxfId="248" totalsRowDxfId="247"/>
    <tableColumn id="9" name="[10]" dataDxfId="246" totalsRowDxfId="245"/>
    <tableColumn id="10" name="[11]" dataDxfId="244" totalsRowDxfId="243"/>
    <tableColumn id="11" name="[12]" dataDxfId="242" totalsRowDxfId="241"/>
    <tableColumn id="12" name="[13]" dataDxfId="240" totalsRowDxfId="239"/>
    <tableColumn id="13" name="[14]" dataDxfId="238" totalsRowDxfId="237"/>
  </tableColumns>
  <tableStyleInfo name="TableStyleMedium2" showFirstColumn="0" showLastColumn="0" showRowStripes="1" showColumnStripes="0"/>
</table>
</file>

<file path=xl/tables/table4.xml><?xml version="1.0" encoding="utf-8"?>
<table xmlns="http://schemas.openxmlformats.org/spreadsheetml/2006/main" id="13" name="Table3" displayName="Table3" ref="A5:N57" totalsRowCount="1" headerRowDxfId="236" dataDxfId="235">
  <autoFilter ref="A5:N56"/>
  <tableColumns count="14">
    <tableColumn id="1" name="[1]" dataDxfId="234" totalsRowDxfId="233"/>
    <tableColumn id="2" name="[2]" totalsRowLabel="KOPĀ aprēķināts" dataDxfId="232" totalsRowDxfId="231"/>
    <tableColumn id="3" name="[3]" dataDxfId="230" totalsRowDxfId="229"/>
    <tableColumn id="4" name="[4]" totalsRowFunction="custom" dataDxfId="228" totalsRowDxfId="227">
      <totalsRowFormula>CONCATENATE(ROUND(SUMPRODUCT(Table3['[6']],T6:T56),2)," m3")</totalsRowFormula>
    </tableColumn>
    <tableColumn id="5" name="[5]" totalsRowFunction="custom" dataDxfId="226" totalsRowDxfId="225">
      <totalsRowFormula>CONCATENATE(ROUND(SUMPRODUCT(Table3['[5']],Table3['[6']]),0)," kg")</totalsRowFormula>
    </tableColumn>
    <tableColumn id="6" name="[6]" totalsRowFunction="sum" dataDxfId="224" totalsRowDxfId="223"/>
    <tableColumn id="14" name="[7]" dataDxfId="222" totalsRowDxfId="221"/>
    <tableColumn id="7" name="[8]" dataDxfId="220" totalsRowDxfId="219"/>
    <tableColumn id="8" name="[9]" dataDxfId="218" totalsRowDxfId="217"/>
    <tableColumn id="9" name="[10]" dataDxfId="216" totalsRowDxfId="215"/>
    <tableColumn id="10" name="[11]" dataDxfId="214" totalsRowDxfId="213"/>
    <tableColumn id="11" name="[12]" dataDxfId="212" totalsRowDxfId="211"/>
    <tableColumn id="12" name="[13]" dataDxfId="210" totalsRowDxfId="209"/>
    <tableColumn id="13" name="[14]" dataDxfId="208" totalsRowDxfId="207"/>
  </tableColumns>
  <tableStyleInfo name="TableStyleMedium2" showFirstColumn="0" showLastColumn="0" showRowStripes="1" showColumnStripes="0"/>
</table>
</file>

<file path=xl/tables/table5.xml><?xml version="1.0" encoding="utf-8"?>
<table xmlns="http://schemas.openxmlformats.org/spreadsheetml/2006/main" id="2" name="Table4" displayName="Table4" ref="A5:N171" totalsRowCount="1" headerRowDxfId="206" dataDxfId="205">
  <autoFilter ref="A5:N170"/>
  <tableColumns count="14">
    <tableColumn id="1" name="[1]" dataDxfId="204" totalsRowDxfId="203"/>
    <tableColumn id="2" name="[2]" totalsRowLabel="KOPĀ aprēķināts" dataDxfId="202" totalsRowDxfId="201"/>
    <tableColumn id="3" name="[3]" dataDxfId="200" totalsRowDxfId="199"/>
    <tableColumn id="4" name="[4]" totalsRowFunction="custom" totalsRowDxfId="198">
      <totalsRowFormula>CONCATENATE(ROUND(SUMPRODUCT(Table4['[6']],T6:T170),2)," m3")</totalsRowFormula>
    </tableColumn>
    <tableColumn id="5" name="[5]" totalsRowFunction="custom" totalsRowDxfId="197">
      <totalsRowFormula>CONCATENATE(ROUND(SUMPRODUCT(Table4['[5']],Table4['[6']]),0)," kg")</totalsRowFormula>
    </tableColumn>
    <tableColumn id="6" name="[6]" totalsRowFunction="sum" totalsRowDxfId="196"/>
    <tableColumn id="14" name="[7]" dataDxfId="195" totalsRowDxfId="194"/>
    <tableColumn id="7" name="[8]" dataDxfId="193" totalsRowDxfId="192"/>
    <tableColumn id="8" name="[9]" dataDxfId="191" totalsRowDxfId="190"/>
    <tableColumn id="9" name="[10]" dataDxfId="189" totalsRowDxfId="188"/>
    <tableColumn id="10" name="[11]" dataDxfId="187" totalsRowDxfId="186"/>
    <tableColumn id="11" name="[12]" dataDxfId="185" totalsRowDxfId="184"/>
    <tableColumn id="12" name="[13]" dataDxfId="183" totalsRowDxfId="182"/>
    <tableColumn id="13" name="[14]" dataDxfId="181" totalsRowDxfId="180"/>
  </tableColumns>
  <tableStyleInfo name="TableStyleMedium2" showFirstColumn="0" showLastColumn="0" showRowStripes="1" showColumnStripes="0"/>
</table>
</file>

<file path=xl/tables/table6.xml><?xml version="1.0" encoding="utf-8"?>
<table xmlns="http://schemas.openxmlformats.org/spreadsheetml/2006/main" id="5" name="Table5" displayName="Table5" ref="A5:N21" totalsRowCount="1" headerRowDxfId="179" dataDxfId="178">
  <autoFilter ref="A5:N20"/>
  <tableColumns count="14">
    <tableColumn id="1" name="[1]" dataDxfId="177" totalsRowDxfId="176"/>
    <tableColumn id="2" name="[2]" totalsRowLabel="KOPĀ aprēķināts" dataDxfId="175" totalsRowDxfId="174"/>
    <tableColumn id="3" name="[3]" dataDxfId="173" totalsRowDxfId="172"/>
    <tableColumn id="4" name="[4]" totalsRowFunction="custom" dataDxfId="171" totalsRowDxfId="170">
      <totalsRowFormula>CONCATENATE(ROUND(SUMPRODUCT(Table5['[6']],T6:T20),2)," m3")</totalsRowFormula>
    </tableColumn>
    <tableColumn id="5" name="[5]" totalsRowFunction="custom" dataDxfId="169" totalsRowDxfId="168">
      <totalsRowFormula>CONCATENATE(ROUND(SUMPRODUCT(Table5['[5']],Table5['[6']]),0)," kg")</totalsRowFormula>
    </tableColumn>
    <tableColumn id="6" name="[6]" totalsRowFunction="sum" dataDxfId="167" totalsRowDxfId="166"/>
    <tableColumn id="14" name="[7]" dataDxfId="165" totalsRowDxfId="164"/>
    <tableColumn id="7" name="[8]" dataDxfId="163" totalsRowDxfId="162"/>
    <tableColumn id="8" name="[9]" dataDxfId="161" totalsRowDxfId="160"/>
    <tableColumn id="9" name="[10]" dataDxfId="159" totalsRowDxfId="158"/>
    <tableColumn id="10" name="[11]" dataDxfId="157" totalsRowDxfId="156"/>
    <tableColumn id="11" name="[12]" dataDxfId="155" totalsRowDxfId="154"/>
    <tableColumn id="12" name="[13]" dataDxfId="153" totalsRowDxfId="152"/>
    <tableColumn id="13" name="[14]" dataDxfId="151" totalsRowDxfId="150"/>
  </tableColumns>
  <tableStyleInfo name="TableStyleMedium2" showFirstColumn="0" showLastColumn="0" showRowStripes="1" showColumnStripes="0"/>
</table>
</file>

<file path=xl/tables/table7.xml><?xml version="1.0" encoding="utf-8"?>
<table xmlns="http://schemas.openxmlformats.org/spreadsheetml/2006/main" id="8" name="Table6" displayName="Table6" ref="A5:N127" totalsRowCount="1" headerRowDxfId="149" dataDxfId="148">
  <autoFilter ref="A5:N126"/>
  <tableColumns count="14">
    <tableColumn id="1" name="[1]" dataDxfId="147" totalsRowDxfId="146"/>
    <tableColumn id="2" name="[2]" totalsRowLabel="KOPĀ aprēķināts" dataDxfId="145" totalsRowDxfId="144"/>
    <tableColumn id="3" name="[3]" dataDxfId="143" totalsRowDxfId="142"/>
    <tableColumn id="4" name="[4]" totalsRowFunction="custom" dataDxfId="141" totalsRowDxfId="140">
      <totalsRowFormula>CONCATENATE(ROUND(SUMPRODUCT(Table6['[6']],T6:T126),2)," m3")</totalsRowFormula>
    </tableColumn>
    <tableColumn id="5" name="[5]" totalsRowFunction="custom" dataDxfId="139" totalsRowDxfId="138">
      <totalsRowFormula>CONCATENATE(ROUND(SUMPRODUCT(Table6['[5']],Table6['[6']]),0)," kg")</totalsRowFormula>
    </tableColumn>
    <tableColumn id="6" name="[6]" totalsRowFunction="sum" dataDxfId="137" totalsRowDxfId="136"/>
    <tableColumn id="14" name="[7]" dataDxfId="135" totalsRowDxfId="134"/>
    <tableColumn id="7" name="[8]" dataDxfId="133" totalsRowDxfId="132"/>
    <tableColumn id="8" name="[9]" dataDxfId="131" totalsRowDxfId="130"/>
    <tableColumn id="9" name="[10]" dataDxfId="129" totalsRowDxfId="128"/>
    <tableColumn id="10" name="[11]" dataDxfId="127" totalsRowDxfId="126"/>
    <tableColumn id="11" name="[12]" dataDxfId="125" totalsRowDxfId="124"/>
    <tableColumn id="12" name="[13]" dataDxfId="123" totalsRowDxfId="122"/>
    <tableColumn id="13" name="[14]" dataDxfId="121" totalsRowDxfId="120"/>
  </tableColumns>
  <tableStyleInfo name="TableStyleMedium2" showFirstColumn="0" showLastColumn="0" showRowStripes="1" showColumnStripes="0"/>
</table>
</file>

<file path=xl/tables/table8.xml><?xml version="1.0" encoding="utf-8"?>
<table xmlns="http://schemas.openxmlformats.org/spreadsheetml/2006/main" id="9" name="Table7" displayName="Table7" ref="A5:N53" totalsRowCount="1" headerRowDxfId="119" dataDxfId="118">
  <autoFilter ref="A5:N52"/>
  <tableColumns count="14">
    <tableColumn id="1" name="[1]" dataDxfId="117" totalsRowDxfId="116"/>
    <tableColumn id="2" name="[2]" totalsRowLabel="KOPĀ aprēķināts" dataDxfId="115" totalsRowDxfId="114"/>
    <tableColumn id="3" name="[3]" dataDxfId="113" totalsRowDxfId="112"/>
    <tableColumn id="4" name="[4]" totalsRowFunction="custom" dataDxfId="111" totalsRowDxfId="110">
      <totalsRowFormula>CONCATENATE(ROUND(SUMPRODUCT(Table7['[6']],T6:T52),2)," m3")</totalsRowFormula>
    </tableColumn>
    <tableColumn id="5" name="[5]" totalsRowFunction="custom" dataDxfId="109" totalsRowDxfId="108">
      <totalsRowFormula>CONCATENATE(ROUND(SUMPRODUCT(Table7['[5']],Table7['[6']]),0)," kg")</totalsRowFormula>
    </tableColumn>
    <tableColumn id="6" name="[6]" totalsRowFunction="sum" dataDxfId="107" totalsRowDxfId="106"/>
    <tableColumn id="14" name="[7]" dataDxfId="105" totalsRowDxfId="104"/>
    <tableColumn id="7" name="[8]" dataDxfId="103" totalsRowDxfId="102"/>
    <tableColumn id="8" name="[9]" dataDxfId="101" totalsRowDxfId="100"/>
    <tableColumn id="9" name="[10]" dataDxfId="99" totalsRowDxfId="98"/>
    <tableColumn id="10" name="[11]" dataDxfId="97" totalsRowDxfId="96"/>
    <tableColumn id="11" name="[12]" dataDxfId="95" totalsRowDxfId="94"/>
    <tableColumn id="12" name="[13]" dataDxfId="93" totalsRowDxfId="92"/>
    <tableColumn id="13" name="[14]" dataDxfId="91" totalsRowDxfId="90"/>
  </tableColumns>
  <tableStyleInfo name="TableStyleMedium2" showFirstColumn="0" showLastColumn="0" showRowStripes="1" showColumnStripes="0"/>
</table>
</file>

<file path=xl/tables/table9.xml><?xml version="1.0" encoding="utf-8"?>
<table xmlns="http://schemas.openxmlformats.org/spreadsheetml/2006/main" id="4" name="Table8" displayName="Table8" ref="A5:N266" totalsRowCount="1" headerRowDxfId="89" dataDxfId="88">
  <autoFilter ref="A5:N265"/>
  <tableColumns count="14">
    <tableColumn id="1" name="[1]" dataDxfId="87" totalsRowDxfId="86"/>
    <tableColumn id="2" name="[2]" totalsRowLabel="KOPĀ aprēķināts" dataDxfId="85" totalsRowDxfId="84"/>
    <tableColumn id="3" name="[3]" dataDxfId="83" totalsRowDxfId="82"/>
    <tableColumn id="4" name="[4]" totalsRowFunction="custom" dataDxfId="81" totalsRowDxfId="80">
      <totalsRowFormula>CONCATENATE(ROUND(SUMPRODUCT(Table8['[6']],T6:T265),2)," m3")</totalsRowFormula>
    </tableColumn>
    <tableColumn id="5" name="[5]" totalsRowFunction="custom" dataDxfId="79" totalsRowDxfId="78">
      <totalsRowFormula>CONCATENATE(ROUND(SUMPRODUCT(Table8['[5']],Table8['[6']]),0)," kg")</totalsRowFormula>
    </tableColumn>
    <tableColumn id="6" name="[6]" totalsRowFunction="sum" dataDxfId="77" totalsRowDxfId="76"/>
    <tableColumn id="14" name="[7]" dataDxfId="75" totalsRowDxfId="74"/>
    <tableColumn id="7" name="[8]" dataDxfId="73" totalsRowDxfId="72"/>
    <tableColumn id="8" name="[9]" dataDxfId="71" totalsRowDxfId="70"/>
    <tableColumn id="9" name="[10]" dataDxfId="69" totalsRowDxfId="68"/>
    <tableColumn id="10" name="[11]" dataDxfId="67" totalsRowDxfId="66"/>
    <tableColumn id="11" name="[12]" dataDxfId="65" totalsRowDxfId="64"/>
    <tableColumn id="12" name="[13]" dataDxfId="63" totalsRowDxfId="62"/>
    <tableColumn id="13" name="[14]" dataDxfId="61" totalsRowDxfId="6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tabSelected="1" workbookViewId="0">
      <pane ySplit="6" topLeftCell="A7" activePane="bottomLeft" state="frozen"/>
      <selection pane="bottomLeft" activeCell="E1" sqref="E1"/>
    </sheetView>
  </sheetViews>
  <sheetFormatPr defaultRowHeight="15.75" x14ac:dyDescent="0.25"/>
  <cols>
    <col min="1" max="1" width="10.42578125" customWidth="1"/>
    <col min="2" max="2" width="27.5703125" customWidth="1"/>
    <col min="3" max="3" width="25.28515625" customWidth="1"/>
    <col min="4" max="4" width="14.42578125" customWidth="1"/>
    <col min="5" max="7" width="12" customWidth="1"/>
    <col min="8" max="8" width="28" customWidth="1"/>
    <col min="9" max="9" width="41" customWidth="1"/>
    <col min="10" max="10" width="12" style="40" customWidth="1"/>
    <col min="11" max="11" width="18.28515625" customWidth="1"/>
    <col min="12" max="19" width="10.28515625" customWidth="1"/>
  </cols>
  <sheetData>
    <row r="1" spans="1:13" x14ac:dyDescent="0.25">
      <c r="I1" s="50" t="s">
        <v>2084</v>
      </c>
    </row>
    <row r="2" spans="1:13" x14ac:dyDescent="0.25">
      <c r="I2" s="51" t="s">
        <v>2085</v>
      </c>
    </row>
    <row r="3" spans="1:13" ht="15" customHeight="1" x14ac:dyDescent="0.25"/>
    <row r="4" spans="1:13" ht="15" customHeight="1" x14ac:dyDescent="0.35">
      <c r="A4" s="46" t="s">
        <v>2083</v>
      </c>
      <c r="B4" s="46"/>
      <c r="C4" s="46"/>
      <c r="D4" s="46"/>
      <c r="E4" s="46"/>
      <c r="F4" s="46"/>
      <c r="G4" s="46"/>
      <c r="H4" s="46"/>
      <c r="I4" s="46"/>
    </row>
    <row r="5" spans="1:13" ht="33" customHeight="1" x14ac:dyDescent="0.25">
      <c r="A5" s="45"/>
      <c r="B5" s="45"/>
      <c r="C5" s="45"/>
      <c r="D5" s="45"/>
      <c r="E5" s="45"/>
      <c r="F5" s="45"/>
      <c r="G5" s="45"/>
      <c r="H5" s="45"/>
      <c r="I5" s="45"/>
    </row>
    <row r="6" spans="1:13" s="28" customFormat="1" ht="38.25" customHeight="1" x14ac:dyDescent="0.25">
      <c r="A6" s="21" t="s">
        <v>2082</v>
      </c>
      <c r="B6" s="21" t="s">
        <v>1</v>
      </c>
      <c r="C6" s="21" t="s">
        <v>279</v>
      </c>
      <c r="D6" s="21" t="s">
        <v>1729</v>
      </c>
      <c r="E6" s="21" t="s">
        <v>1821</v>
      </c>
      <c r="F6" s="21" t="s">
        <v>1822</v>
      </c>
      <c r="G6" s="21" t="s">
        <v>1817</v>
      </c>
      <c r="H6" s="21" t="s">
        <v>273</v>
      </c>
      <c r="I6" s="21" t="s">
        <v>274</v>
      </c>
      <c r="J6" s="41" t="s">
        <v>275</v>
      </c>
      <c r="K6" s="25"/>
    </row>
    <row r="7" spans="1:13" ht="31.5" x14ac:dyDescent="0.25">
      <c r="A7" s="4">
        <v>1</v>
      </c>
      <c r="B7" s="4" t="s">
        <v>1975</v>
      </c>
      <c r="C7" s="4" t="s">
        <v>1834</v>
      </c>
      <c r="D7" s="23">
        <f>Table1[[#Totals],['[6']]]</f>
        <v>1844.5</v>
      </c>
      <c r="E7" s="23">
        <f>_xlfn.NUMBERVALUE(LEFT(Table1[[#Totals],['[4']]],3),","," ")</f>
        <v>404</v>
      </c>
      <c r="F7" s="23">
        <f>_xlfn.NUMBERVALUE(LEFT(Table1[[#Totals],['[5']]],6),","," ")</f>
        <v>66838</v>
      </c>
      <c r="G7" s="23">
        <f>F7/E7</f>
        <v>165.44059405940595</v>
      </c>
      <c r="H7" s="16" t="s">
        <v>29</v>
      </c>
      <c r="I7" s="16"/>
      <c r="J7" s="41" t="s">
        <v>275</v>
      </c>
      <c r="K7" s="17"/>
    </row>
    <row r="8" spans="1:13" ht="31.5" x14ac:dyDescent="0.25">
      <c r="A8" s="4">
        <v>2</v>
      </c>
      <c r="B8" s="4" t="s">
        <v>1431</v>
      </c>
      <c r="C8" s="4" t="s">
        <v>1823</v>
      </c>
      <c r="D8" s="23">
        <f>Table2[[#Totals],['[6']]]</f>
        <v>1030</v>
      </c>
      <c r="E8" s="23">
        <f>_xlfn.NUMBERVALUE(LEFT(Table2[[#Totals],['[4']]],3),","," ")</f>
        <v>70</v>
      </c>
      <c r="F8" s="23">
        <f>_xlfn.NUMBERVALUE(LEFT(Table2[[#Totals],['[5']]],6),","," ")</f>
        <v>15067</v>
      </c>
      <c r="G8" s="23">
        <f t="shared" ref="G8:G17" si="0">F8/E8</f>
        <v>215.24285714285713</v>
      </c>
      <c r="H8" s="16" t="s">
        <v>2077</v>
      </c>
      <c r="I8" s="16" t="s">
        <v>1819</v>
      </c>
      <c r="J8" s="41" t="s">
        <v>275</v>
      </c>
      <c r="K8" s="17"/>
    </row>
    <row r="9" spans="1:13" ht="31.5" x14ac:dyDescent="0.25">
      <c r="A9" s="4">
        <v>3</v>
      </c>
      <c r="B9" s="4" t="s">
        <v>2050</v>
      </c>
      <c r="C9" s="4" t="s">
        <v>1835</v>
      </c>
      <c r="D9" s="23">
        <f>Table3[[#Totals],['[6']]]</f>
        <v>52</v>
      </c>
      <c r="E9" s="23">
        <f>_xlfn.NUMBERVALUE(LEFT(Table3[[#Totals],['[4']]],3),","," ")</f>
        <v>31</v>
      </c>
      <c r="F9" s="23">
        <f>_xlfn.NUMBERVALUE(LEFT(Table3[[#Totals],['[5']]],4),","," ")</f>
        <v>2042</v>
      </c>
      <c r="G9" s="23">
        <f t="shared" ref="G9" si="1">F9/E9</f>
        <v>65.870967741935488</v>
      </c>
      <c r="H9" s="16" t="s">
        <v>1818</v>
      </c>
      <c r="I9" s="16"/>
      <c r="J9" s="41" t="s">
        <v>275</v>
      </c>
      <c r="K9" s="17"/>
    </row>
    <row r="10" spans="1:13" ht="31.5" x14ac:dyDescent="0.25">
      <c r="A10" s="4">
        <v>4</v>
      </c>
      <c r="B10" s="4" t="s">
        <v>2064</v>
      </c>
      <c r="C10" s="4" t="s">
        <v>2051</v>
      </c>
      <c r="D10" s="23">
        <f>Table4[[#Totals],['[6']]]</f>
        <v>1292.6026975742345</v>
      </c>
      <c r="E10" s="23">
        <f>_xlfn.NUMBERVALUE(LEFT(Table4[[#Totals],['[4']]],3),","," ")</f>
        <v>180</v>
      </c>
      <c r="F10" s="23">
        <f>_xlfn.NUMBERVALUE(LEFT(Table4[[#Totals],['[5']]],6),","," ")</f>
        <v>23066</v>
      </c>
      <c r="G10" s="23">
        <f t="shared" si="0"/>
        <v>128.14444444444445</v>
      </c>
      <c r="H10" s="16" t="s">
        <v>1818</v>
      </c>
      <c r="I10" s="16" t="s">
        <v>1820</v>
      </c>
      <c r="J10" s="41" t="s">
        <v>275</v>
      </c>
    </row>
    <row r="11" spans="1:13" ht="31.5" x14ac:dyDescent="0.25">
      <c r="A11" s="4">
        <v>5</v>
      </c>
      <c r="B11" s="4" t="s">
        <v>1433</v>
      </c>
      <c r="C11" s="4" t="s">
        <v>823</v>
      </c>
      <c r="D11" s="23">
        <f>Table5[[#Totals],['[6']]]</f>
        <v>125</v>
      </c>
      <c r="E11" s="23">
        <f>_xlfn.NUMBERVALUE(LEFT(Table5[[#Totals],['[4']]],3),","," ")</f>
        <v>18</v>
      </c>
      <c r="F11" s="23">
        <f>_xlfn.NUMBERVALUE(LEFT(Table5[[#Totals],['[5']]],5),","," ")</f>
        <v>2210</v>
      </c>
      <c r="G11" s="23">
        <f t="shared" si="0"/>
        <v>122.77777777777777</v>
      </c>
      <c r="H11" s="16" t="s">
        <v>1818</v>
      </c>
      <c r="I11" s="16"/>
      <c r="J11" s="41" t="s">
        <v>275</v>
      </c>
    </row>
    <row r="12" spans="1:13" ht="45" x14ac:dyDescent="0.25">
      <c r="A12" s="4">
        <v>6</v>
      </c>
      <c r="B12" s="4" t="s">
        <v>1432</v>
      </c>
      <c r="C12" s="4" t="s">
        <v>1824</v>
      </c>
      <c r="D12" s="23">
        <f>Table6[[#Totals],['[6']]]</f>
        <v>588</v>
      </c>
      <c r="E12" s="23">
        <f>_xlfn.NUMBERVALUE(LEFT(Table6[[#Totals],['[4']]],3),","," ")</f>
        <v>48</v>
      </c>
      <c r="F12" s="23">
        <f>_xlfn.NUMBERVALUE(LEFT(Table6[[#Totals],['[5']]],6),","," ")</f>
        <v>17355</v>
      </c>
      <c r="G12" s="23">
        <f t="shared" si="0"/>
        <v>361.5625</v>
      </c>
      <c r="H12" s="16" t="s">
        <v>2078</v>
      </c>
      <c r="I12" s="16"/>
      <c r="J12" s="41" t="s">
        <v>275</v>
      </c>
      <c r="M12" s="18"/>
    </row>
    <row r="13" spans="1:13" ht="31.5" x14ac:dyDescent="0.25">
      <c r="A13" s="4">
        <v>7</v>
      </c>
      <c r="B13" s="4" t="s">
        <v>1813</v>
      </c>
      <c r="C13" s="4" t="s">
        <v>1429</v>
      </c>
      <c r="D13" s="23">
        <f>Table7[[#Totals],['[6']]]</f>
        <v>93</v>
      </c>
      <c r="E13" s="23">
        <f>_xlfn.NUMBERVALUE(LEFT(Table7[[#Totals],['[4']]],3),","," ")</f>
        <v>26</v>
      </c>
      <c r="F13" s="23">
        <f>_xlfn.NUMBERVALUE(LEFT(Table7[[#Totals],['[5']]],4),","," ")</f>
        <v>5219</v>
      </c>
      <c r="G13" s="23">
        <f t="shared" si="0"/>
        <v>200.73076923076923</v>
      </c>
      <c r="H13" s="16" t="s">
        <v>1734</v>
      </c>
      <c r="I13" s="16"/>
      <c r="J13" s="41" t="s">
        <v>275</v>
      </c>
    </row>
    <row r="14" spans="1:13" ht="31.5" x14ac:dyDescent="0.25">
      <c r="A14" s="4">
        <v>8</v>
      </c>
      <c r="B14" s="4" t="s">
        <v>1435</v>
      </c>
      <c r="C14" s="4" t="s">
        <v>268</v>
      </c>
      <c r="D14" s="23">
        <f>Table8[[#Totals],['[6']]]</f>
        <v>1319</v>
      </c>
      <c r="E14" s="23">
        <f>_xlfn.NUMBERVALUE(LEFT(Table8[[#Totals],['[4']]],3),","," ")</f>
        <v>185</v>
      </c>
      <c r="F14" s="23">
        <f>_xlfn.NUMBERVALUE(LEFT(Table8[[#Totals],['[5']]],6),","," ")</f>
        <v>39364</v>
      </c>
      <c r="G14" s="23">
        <f t="shared" si="0"/>
        <v>212.77837837837839</v>
      </c>
      <c r="H14" s="23" t="s">
        <v>2079</v>
      </c>
      <c r="I14" s="23"/>
      <c r="J14" s="41" t="s">
        <v>275</v>
      </c>
    </row>
    <row r="15" spans="1:13" ht="31.5" x14ac:dyDescent="0.25">
      <c r="A15" s="4">
        <v>9</v>
      </c>
      <c r="B15" s="4" t="s">
        <v>1600</v>
      </c>
      <c r="C15" s="4" t="s">
        <v>1430</v>
      </c>
      <c r="D15" s="23">
        <f>Table9[[#Totals],['[6']]]</f>
        <v>303</v>
      </c>
      <c r="E15" s="23">
        <f>_xlfn.NUMBERVALUE(LEFT(Table9[[#Totals],['[4']]],3),","," ")</f>
        <v>99</v>
      </c>
      <c r="F15" s="23">
        <f>_xlfn.NUMBERVALUE(LEFT(Table9[[#Totals],['[5']]],4),","," ")</f>
        <v>1451</v>
      </c>
      <c r="G15" s="23">
        <f t="shared" si="0"/>
        <v>14.656565656565656</v>
      </c>
      <c r="H15" s="16" t="s">
        <v>2080</v>
      </c>
      <c r="I15" s="23"/>
      <c r="J15" s="41" t="s">
        <v>275</v>
      </c>
    </row>
    <row r="16" spans="1:13" ht="31.5" x14ac:dyDescent="0.25">
      <c r="A16" s="4">
        <v>10</v>
      </c>
      <c r="B16" s="4" t="s">
        <v>2081</v>
      </c>
      <c r="C16" s="4" t="s">
        <v>269</v>
      </c>
      <c r="D16" s="23">
        <f>Table10[[#Totals],['[6']]]</f>
        <v>43</v>
      </c>
      <c r="E16" s="23">
        <f>_xlfn.NUMBERVALUE(LEFT(Table10[[#Totals],['[4']]],3),","," ")</f>
        <v>97</v>
      </c>
      <c r="F16" s="23">
        <f>_xlfn.NUMBERVALUE(LEFT(Table10[[#Totals],['[5']]],4),","," ")</f>
        <v>8830</v>
      </c>
      <c r="G16" s="23">
        <f t="shared" si="0"/>
        <v>91.030927835051543</v>
      </c>
      <c r="H16" s="16" t="s">
        <v>1734</v>
      </c>
      <c r="I16" s="23"/>
      <c r="J16" s="41" t="s">
        <v>275</v>
      </c>
    </row>
    <row r="17" spans="1:10" s="2" customFormat="1" ht="31.5" x14ac:dyDescent="0.25">
      <c r="A17" s="4"/>
      <c r="B17" s="29" t="s">
        <v>1730</v>
      </c>
      <c r="C17" s="29"/>
      <c r="D17" s="24">
        <f>SUM(D7:D16)</f>
        <v>6690.1026975742343</v>
      </c>
      <c r="E17" s="24">
        <f>SUM(E7:E16)</f>
        <v>1158</v>
      </c>
      <c r="F17" s="24">
        <f>SUM(F7:F16)</f>
        <v>181442</v>
      </c>
      <c r="G17" s="24">
        <f t="shared" si="0"/>
        <v>156.68566493955095</v>
      </c>
      <c r="H17" s="31"/>
      <c r="I17" s="4"/>
      <c r="J17" s="42" t="s">
        <v>275</v>
      </c>
    </row>
  </sheetData>
  <mergeCells count="2">
    <mergeCell ref="A5:I5"/>
    <mergeCell ref="A4:I4"/>
  </mergeCells>
  <pageMargins left="0.78740157480314965" right="0.39370078740157483" top="0.78740157480314965" bottom="0.78740157480314965" header="0.39370078740157483" footer="0.39370078740157483"/>
  <pageSetup paperSize="9" scale="47" fitToHeight="0" orientation="portrait" verticalDpi="300"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53"/>
  <sheetViews>
    <sheetView zoomScaleNormal="100" zoomScaleSheetLayoutView="100" workbookViewId="0">
      <pane ySplit="5" topLeftCell="A6" activePane="bottomLeft" state="frozen"/>
      <selection pane="bottomLeft" activeCell="A6" sqref="A6"/>
    </sheetView>
  </sheetViews>
  <sheetFormatPr defaultColWidth="8.85546875" defaultRowHeight="15" x14ac:dyDescent="0.25"/>
  <cols>
    <col min="1" max="1" width="10.42578125" style="1" customWidth="1"/>
    <col min="2" max="2" width="28.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2" width="11.42578125" style="1" customWidth="1"/>
    <col min="13" max="13" width="13.42578125" style="1" customWidth="1"/>
    <col min="14" max="14" width="38.42578125" style="1" customWidth="1"/>
    <col min="15" max="15" width="8.85546875" style="1"/>
    <col min="16" max="26" width="0" style="1" hidden="1" customWidth="1"/>
    <col min="27" max="16384" width="8.85546875" style="1"/>
  </cols>
  <sheetData>
    <row r="1" spans="1:20" ht="18.75" x14ac:dyDescent="0.25">
      <c r="A1" s="47" t="str">
        <f>KOPSAVILKUMS!B15</f>
        <v>Aizkraukles iela 23</v>
      </c>
      <c r="B1" s="47"/>
      <c r="C1" s="47"/>
      <c r="D1" s="47"/>
      <c r="E1" s="47"/>
      <c r="F1" s="47"/>
      <c r="G1" s="47"/>
      <c r="H1" s="47"/>
      <c r="I1" s="47"/>
      <c r="J1" s="47"/>
      <c r="K1" s="47"/>
      <c r="L1" s="47"/>
      <c r="M1" s="47"/>
      <c r="N1" s="47"/>
    </row>
    <row r="2" spans="1:20" x14ac:dyDescent="0.25">
      <c r="A2" s="31"/>
      <c r="B2" s="31"/>
      <c r="C2" s="31"/>
      <c r="D2" s="31"/>
      <c r="E2" s="31"/>
      <c r="F2" s="31"/>
      <c r="G2" s="31"/>
      <c r="H2" s="31"/>
      <c r="I2" s="31"/>
      <c r="J2" s="31"/>
      <c r="K2" s="31"/>
      <c r="L2" s="31"/>
      <c r="M2" s="31"/>
      <c r="N2" s="31"/>
    </row>
    <row r="3" spans="1:20" s="13" customFormat="1" ht="30" x14ac:dyDescent="0.25">
      <c r="A3" s="48" t="s">
        <v>270</v>
      </c>
      <c r="B3" s="48" t="s">
        <v>2061</v>
      </c>
      <c r="C3" s="48" t="s">
        <v>6</v>
      </c>
      <c r="D3" s="48" t="s">
        <v>271</v>
      </c>
      <c r="E3" s="48" t="s">
        <v>17</v>
      </c>
      <c r="F3" s="48" t="s">
        <v>272</v>
      </c>
      <c r="G3" s="48" t="s">
        <v>279</v>
      </c>
      <c r="H3" s="49" t="s">
        <v>2060</v>
      </c>
      <c r="I3" s="49"/>
      <c r="J3" s="49"/>
      <c r="K3" s="49" t="s">
        <v>4</v>
      </c>
      <c r="L3" s="49"/>
      <c r="M3" s="48" t="s">
        <v>273</v>
      </c>
      <c r="N3" s="48" t="s">
        <v>274</v>
      </c>
      <c r="O3" s="1" t="s">
        <v>275</v>
      </c>
    </row>
    <row r="4" spans="1:20" s="13" customFormat="1" x14ac:dyDescent="0.25">
      <c r="A4" s="48"/>
      <c r="B4" s="48"/>
      <c r="C4" s="48"/>
      <c r="D4" s="48"/>
      <c r="E4" s="48"/>
      <c r="F4" s="48"/>
      <c r="G4" s="48"/>
      <c r="H4" s="15" t="s">
        <v>1</v>
      </c>
      <c r="I4" s="15" t="s">
        <v>2</v>
      </c>
      <c r="J4" s="15" t="s">
        <v>3</v>
      </c>
      <c r="K4" s="15" t="s">
        <v>2</v>
      </c>
      <c r="L4" s="15" t="s">
        <v>3</v>
      </c>
      <c r="M4" s="48"/>
      <c r="N4" s="48"/>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30" x14ac:dyDescent="0.25">
      <c r="A6" s="13">
        <v>1</v>
      </c>
      <c r="B6" s="1" t="s">
        <v>1599</v>
      </c>
      <c r="C6" s="13" t="s">
        <v>9</v>
      </c>
      <c r="D6" s="34" t="s">
        <v>1679</v>
      </c>
      <c r="E6" s="13">
        <v>500</v>
      </c>
      <c r="F6" s="16">
        <v>4</v>
      </c>
      <c r="G6" s="16" t="s">
        <v>1430</v>
      </c>
      <c r="H6" s="13" t="s">
        <v>1600</v>
      </c>
      <c r="I6" s="13" t="s">
        <v>1601</v>
      </c>
      <c r="J6" s="13" t="s">
        <v>1602</v>
      </c>
      <c r="K6" s="13" t="s">
        <v>5</v>
      </c>
      <c r="L6" s="13" t="s">
        <v>1603</v>
      </c>
      <c r="M6" s="13" t="s">
        <v>1604</v>
      </c>
      <c r="N6" s="13"/>
      <c r="O6" s="1" t="s">
        <v>275</v>
      </c>
      <c r="P6" s="2" t="str">
        <f>LEFT(Table9[[#This Row],['[4']]],FIND(" ",Table9[[#This Row],['[4']]],1)-1)</f>
        <v>700</v>
      </c>
      <c r="Q6" s="2" t="str">
        <f>MID(Table9[[#This Row],['[4']]],FIND("x",Table9[[#This Row],['[4']]],1)+2,FIND("x",Table9[[#This Row],['[4']]],7)-(FIND("x",Table9[[#This Row],['[4']]],1)+2))</f>
        <v xml:space="preserve">1500 </v>
      </c>
      <c r="R6" s="2" t="str">
        <f>RIGHT(Table9[[#This Row],['[4']]],LEN(Table9[[#This Row],['[4']]])-(FIND("x",Table9[[#This Row],['[4']]],7)+1))</f>
        <v>1500</v>
      </c>
      <c r="S6" s="2"/>
      <c r="T6" s="2">
        <f t="shared" ref="T6:T50" si="0">P6*Q6*R6/1000000000</f>
        <v>1.575</v>
      </c>
    </row>
    <row r="7" spans="1:20" ht="30" x14ac:dyDescent="0.25">
      <c r="A7" s="13">
        <v>2</v>
      </c>
      <c r="B7" s="1" t="s">
        <v>1599</v>
      </c>
      <c r="C7" s="13" t="s">
        <v>9</v>
      </c>
      <c r="D7" s="34" t="s">
        <v>1951</v>
      </c>
      <c r="E7" s="13">
        <v>150</v>
      </c>
      <c r="F7" s="16">
        <v>2</v>
      </c>
      <c r="G7" s="16" t="s">
        <v>1430</v>
      </c>
      <c r="H7" s="13" t="s">
        <v>1600</v>
      </c>
      <c r="I7" s="13" t="s">
        <v>1601</v>
      </c>
      <c r="J7" s="13" t="s">
        <v>1602</v>
      </c>
      <c r="K7" s="13" t="s">
        <v>5</v>
      </c>
      <c r="L7" s="13" t="s">
        <v>1605</v>
      </c>
      <c r="M7" s="13" t="s">
        <v>1604</v>
      </c>
      <c r="N7" s="13"/>
      <c r="O7" s="1" t="s">
        <v>275</v>
      </c>
      <c r="P7" s="2" t="str">
        <f>LEFT(Table9[[#This Row],['[4']]],FIND(" ",Table9[[#This Row],['[4']]],1)-1)</f>
        <v>1500</v>
      </c>
      <c r="Q7" s="2" t="str">
        <f>MID(Table9[[#This Row],['[4']]],FIND("x",Table9[[#This Row],['[4']]],1)+2,FIND("x",Table9[[#This Row],['[4']]],7)-(FIND("x",Table9[[#This Row],['[4']]],1)+2))</f>
        <v xml:space="preserve">500 </v>
      </c>
      <c r="R7" s="2" t="str">
        <f>RIGHT(Table9[[#This Row],['[4']]],LEN(Table9[[#This Row],['[4']]])-(FIND("x",Table9[[#This Row],['[4']]],7)+1))</f>
        <v>1500</v>
      </c>
      <c r="S7" s="2"/>
      <c r="T7" s="2">
        <f t="shared" si="0"/>
        <v>1.125</v>
      </c>
    </row>
    <row r="8" spans="1:20" ht="30" x14ac:dyDescent="0.25">
      <c r="A8" s="13">
        <v>3</v>
      </c>
      <c r="B8" s="1" t="s">
        <v>1599</v>
      </c>
      <c r="C8" s="13" t="s">
        <v>9</v>
      </c>
      <c r="D8" s="34" t="s">
        <v>1952</v>
      </c>
      <c r="E8" s="13">
        <v>500</v>
      </c>
      <c r="F8" s="16">
        <v>1</v>
      </c>
      <c r="G8" s="16" t="s">
        <v>1430</v>
      </c>
      <c r="H8" s="13" t="s">
        <v>1600</v>
      </c>
      <c r="I8" s="13" t="s">
        <v>1601</v>
      </c>
      <c r="J8" s="13" t="s">
        <v>1602</v>
      </c>
      <c r="K8" s="13" t="s">
        <v>5</v>
      </c>
      <c r="L8" s="13" t="s">
        <v>1605</v>
      </c>
      <c r="M8" s="13" t="s">
        <v>1604</v>
      </c>
      <c r="N8" s="13"/>
      <c r="O8" s="1" t="s">
        <v>275</v>
      </c>
      <c r="P8" s="2" t="str">
        <f>LEFT(Table9[[#This Row],['[4']]],FIND(" ",Table9[[#This Row],['[4']]],1)-1)</f>
        <v>1000</v>
      </c>
      <c r="Q8" s="2" t="str">
        <f>MID(Table9[[#This Row],['[4']]],FIND("x",Table9[[#This Row],['[4']]],1)+2,FIND("x",Table9[[#This Row],['[4']]],7)-(FIND("x",Table9[[#This Row],['[4']]],1)+2))</f>
        <v xml:space="preserve">1000 </v>
      </c>
      <c r="R8" s="2" t="str">
        <f>RIGHT(Table9[[#This Row],['[4']]],LEN(Table9[[#This Row],['[4']]])-(FIND("x",Table9[[#This Row],['[4']]],7)+1))</f>
        <v>2300</v>
      </c>
      <c r="S8" s="2"/>
      <c r="T8" s="2">
        <f t="shared" si="0"/>
        <v>2.2999999999999998</v>
      </c>
    </row>
    <row r="9" spans="1:20" ht="30" x14ac:dyDescent="0.25">
      <c r="A9" s="31">
        <v>4</v>
      </c>
      <c r="B9" s="1" t="s">
        <v>1599</v>
      </c>
      <c r="C9" s="13" t="s">
        <v>9</v>
      </c>
      <c r="D9" s="34" t="s">
        <v>1953</v>
      </c>
      <c r="E9" s="13">
        <v>1000</v>
      </c>
      <c r="F9" s="16">
        <v>8</v>
      </c>
      <c r="G9" s="16" t="s">
        <v>1430</v>
      </c>
      <c r="H9" s="13" t="s">
        <v>1600</v>
      </c>
      <c r="I9" s="13" t="s">
        <v>1601</v>
      </c>
      <c r="J9" s="13" t="s">
        <v>1602</v>
      </c>
      <c r="K9" s="13" t="s">
        <v>5</v>
      </c>
      <c r="L9" s="13" t="s">
        <v>1603</v>
      </c>
      <c r="M9" s="13" t="s">
        <v>1604</v>
      </c>
      <c r="N9" s="13"/>
      <c r="O9" s="1" t="s">
        <v>275</v>
      </c>
      <c r="P9" s="2" t="str">
        <f>LEFT(Table9[[#This Row],['[4']]],FIND(" ",Table9[[#This Row],['[4']]],1)-1)</f>
        <v>2300</v>
      </c>
      <c r="Q9" s="2" t="str">
        <f>MID(Table9[[#This Row],['[4']]],FIND("x",Table9[[#This Row],['[4']]],1)+2,FIND("x",Table9[[#This Row],['[4']]],7)-(FIND("x",Table9[[#This Row],['[4']]],1)+2))</f>
        <v xml:space="preserve">1300 </v>
      </c>
      <c r="R9" s="2" t="str">
        <f>RIGHT(Table9[[#This Row],['[4']]],LEN(Table9[[#This Row],['[4']]])-(FIND("x",Table9[[#This Row],['[4']]],7)+1))</f>
        <v>2200</v>
      </c>
      <c r="S9" s="2"/>
      <c r="T9" s="2">
        <f t="shared" si="0"/>
        <v>6.5780000000000003</v>
      </c>
    </row>
    <row r="10" spans="1:20" ht="30" x14ac:dyDescent="0.25">
      <c r="A10" s="31">
        <v>5</v>
      </c>
      <c r="B10" s="1" t="s">
        <v>1606</v>
      </c>
      <c r="C10" s="13" t="s">
        <v>9</v>
      </c>
      <c r="D10" s="34" t="s">
        <v>1954</v>
      </c>
      <c r="E10" s="13">
        <v>40</v>
      </c>
      <c r="F10" s="16">
        <v>1</v>
      </c>
      <c r="G10" s="16" t="s">
        <v>1430</v>
      </c>
      <c r="H10" s="13" t="s">
        <v>1600</v>
      </c>
      <c r="I10" s="13">
        <v>0</v>
      </c>
      <c r="J10" s="13">
        <v>0</v>
      </c>
      <c r="K10" s="13" t="s">
        <v>142</v>
      </c>
      <c r="L10" s="13" t="s">
        <v>1607</v>
      </c>
      <c r="M10" s="13" t="s">
        <v>1604</v>
      </c>
      <c r="N10" s="13"/>
      <c r="O10" s="1" t="s">
        <v>275</v>
      </c>
      <c r="P10" s="2" t="str">
        <f>LEFT(Table9[[#This Row],['[4']]],FIND(" ",Table9[[#This Row],['[4']]],1)-1)</f>
        <v>1100</v>
      </c>
      <c r="Q10" s="2" t="str">
        <f>MID(Table9[[#This Row],['[4']]],FIND("x",Table9[[#This Row],['[4']]],1)+2,FIND("x",Table9[[#This Row],['[4']]],7)-(FIND("x",Table9[[#This Row],['[4']]],1)+2))</f>
        <v xml:space="preserve">500 </v>
      </c>
      <c r="R10" s="2" t="str">
        <f>RIGHT(Table9[[#This Row],['[4']]],LEN(Table9[[#This Row],['[4']]])-(FIND("x",Table9[[#This Row],['[4']]],7)+1))</f>
        <v>1200</v>
      </c>
      <c r="S10" s="2"/>
      <c r="T10" s="2">
        <f t="shared" si="0"/>
        <v>0.66</v>
      </c>
    </row>
    <row r="11" spans="1:20" ht="60" x14ac:dyDescent="0.25">
      <c r="A11" s="31">
        <v>6</v>
      </c>
      <c r="B11" s="1" t="s">
        <v>1643</v>
      </c>
      <c r="C11" s="13" t="s">
        <v>9</v>
      </c>
      <c r="D11" s="34" t="s">
        <v>1955</v>
      </c>
      <c r="E11" s="13">
        <v>30</v>
      </c>
      <c r="F11" s="16">
        <v>5</v>
      </c>
      <c r="G11" s="16" t="s">
        <v>1430</v>
      </c>
      <c r="H11" s="13" t="s">
        <v>1600</v>
      </c>
      <c r="I11" s="13" t="s">
        <v>72</v>
      </c>
      <c r="J11" s="13" t="s">
        <v>256</v>
      </c>
      <c r="K11" s="13" t="s">
        <v>142</v>
      </c>
      <c r="L11" s="13" t="s">
        <v>1607</v>
      </c>
      <c r="M11" s="13" t="s">
        <v>1604</v>
      </c>
      <c r="N11" s="13"/>
      <c r="O11" s="1" t="s">
        <v>275</v>
      </c>
      <c r="P11" s="2" t="str">
        <f>LEFT(Table9[[#This Row],['[4']]],FIND(" ",Table9[[#This Row],['[4']]],1)-1)</f>
        <v>1000</v>
      </c>
      <c r="Q11" s="2" t="str">
        <f>MID(Table9[[#This Row],['[4']]],FIND("x",Table9[[#This Row],['[4']]],1)+2,FIND("x",Table9[[#This Row],['[4']]],7)-(FIND("x",Table9[[#This Row],['[4']]],1)+2))</f>
        <v xml:space="preserve">1000 </v>
      </c>
      <c r="R11" s="2" t="str">
        <f>RIGHT(Table9[[#This Row],['[4']]],LEN(Table9[[#This Row],['[4']]])-(FIND("x",Table9[[#This Row],['[4']]],7)+1))</f>
        <v>500</v>
      </c>
      <c r="S11" s="2"/>
      <c r="T11" s="2">
        <f t="shared" si="0"/>
        <v>0.5</v>
      </c>
    </row>
    <row r="12" spans="1:20" ht="30" x14ac:dyDescent="0.25">
      <c r="A12" s="31">
        <v>7</v>
      </c>
      <c r="B12" s="1" t="s">
        <v>1608</v>
      </c>
      <c r="C12" s="13" t="s">
        <v>14</v>
      </c>
      <c r="D12" s="34" t="s">
        <v>1956</v>
      </c>
      <c r="E12" s="13">
        <v>15</v>
      </c>
      <c r="F12" s="16">
        <v>1</v>
      </c>
      <c r="G12" s="16" t="s">
        <v>1430</v>
      </c>
      <c r="H12" s="13" t="s">
        <v>1600</v>
      </c>
      <c r="I12" s="13" t="s">
        <v>72</v>
      </c>
      <c r="J12" s="13" t="s">
        <v>892</v>
      </c>
      <c r="K12" s="13" t="s">
        <v>142</v>
      </c>
      <c r="L12" s="13" t="s">
        <v>1609</v>
      </c>
      <c r="M12" s="13" t="s">
        <v>1604</v>
      </c>
      <c r="N12" s="13"/>
      <c r="O12" s="1" t="s">
        <v>275</v>
      </c>
      <c r="P12" s="2" t="str">
        <f>LEFT(Table9[[#This Row],['[4']]],FIND(" ",Table9[[#This Row],['[4']]],1)-1)</f>
        <v>400</v>
      </c>
      <c r="Q12" s="2" t="str">
        <f>MID(Table9[[#This Row],['[4']]],FIND("x",Table9[[#This Row],['[4']]],1)+2,FIND("x",Table9[[#This Row],['[4']]],7)-(FIND("x",Table9[[#This Row],['[4']]],1)+2))</f>
        <v xml:space="preserve">220 </v>
      </c>
      <c r="R12" s="2" t="str">
        <f>RIGHT(Table9[[#This Row],['[4']]],LEN(Table9[[#This Row],['[4']]])-(FIND("x",Table9[[#This Row],['[4']]],7)+1))</f>
        <v>600</v>
      </c>
      <c r="S12" s="2"/>
      <c r="T12" s="2">
        <f t="shared" si="0"/>
        <v>5.28E-2</v>
      </c>
    </row>
    <row r="13" spans="1:20" ht="30" x14ac:dyDescent="0.25">
      <c r="A13" s="31">
        <v>8</v>
      </c>
      <c r="B13" s="1" t="s">
        <v>1610</v>
      </c>
      <c r="C13" s="13" t="s">
        <v>14</v>
      </c>
      <c r="D13" s="34" t="s">
        <v>1957</v>
      </c>
      <c r="E13" s="13">
        <v>33</v>
      </c>
      <c r="F13" s="16">
        <v>1</v>
      </c>
      <c r="G13" s="16" t="s">
        <v>1430</v>
      </c>
      <c r="H13" s="13" t="s">
        <v>1600</v>
      </c>
      <c r="I13" s="13" t="s">
        <v>72</v>
      </c>
      <c r="J13" s="13" t="s">
        <v>892</v>
      </c>
      <c r="K13" s="13" t="s">
        <v>142</v>
      </c>
      <c r="L13" s="13" t="s">
        <v>1609</v>
      </c>
      <c r="M13" s="13" t="s">
        <v>1604</v>
      </c>
      <c r="N13" s="13"/>
      <c r="O13" s="1" t="s">
        <v>275</v>
      </c>
      <c r="P13" s="2" t="str">
        <f>LEFT(Table9[[#This Row],['[4']]],FIND(" ",Table9[[#This Row],['[4']]],1)-1)</f>
        <v>1000</v>
      </c>
      <c r="Q13" s="2" t="str">
        <f>MID(Table9[[#This Row],['[4']]],FIND("x",Table9[[#This Row],['[4']]],1)+2,FIND("x",Table9[[#This Row],['[4']]],7)-(FIND("x",Table9[[#This Row],['[4']]],1)+2))</f>
        <v xml:space="preserve">500 </v>
      </c>
      <c r="R13" s="2" t="str">
        <f>RIGHT(Table9[[#This Row],['[4']]],LEN(Table9[[#This Row],['[4']]])-(FIND("x",Table9[[#This Row],['[4']]],7)+1))</f>
        <v>500</v>
      </c>
      <c r="S13" s="2"/>
      <c r="T13" s="2">
        <f t="shared" si="0"/>
        <v>0.25</v>
      </c>
    </row>
    <row r="14" spans="1:20" ht="45" x14ac:dyDescent="0.25">
      <c r="A14" s="31">
        <v>9</v>
      </c>
      <c r="B14" s="1" t="s">
        <v>1611</v>
      </c>
      <c r="C14" s="13" t="s">
        <v>9</v>
      </c>
      <c r="D14" s="34" t="s">
        <v>1958</v>
      </c>
      <c r="E14" s="13">
        <v>35</v>
      </c>
      <c r="F14" s="16">
        <v>1</v>
      </c>
      <c r="G14" s="16" t="s">
        <v>1430</v>
      </c>
      <c r="H14" s="13" t="s">
        <v>1600</v>
      </c>
      <c r="I14" s="13" t="s">
        <v>72</v>
      </c>
      <c r="J14" s="13" t="s">
        <v>892</v>
      </c>
      <c r="K14" s="13" t="s">
        <v>142</v>
      </c>
      <c r="L14" s="13" t="s">
        <v>1609</v>
      </c>
      <c r="M14" s="13" t="s">
        <v>1604</v>
      </c>
      <c r="N14" s="13" t="s">
        <v>1612</v>
      </c>
      <c r="O14" s="1" t="s">
        <v>275</v>
      </c>
      <c r="P14" s="2" t="str">
        <f>LEFT(Table9[[#This Row],['[4']]],FIND(" ",Table9[[#This Row],['[4']]],1)-1)</f>
        <v>455</v>
      </c>
      <c r="Q14" s="2" t="str">
        <f>MID(Table9[[#This Row],['[4']]],FIND("x",Table9[[#This Row],['[4']]],1)+2,FIND("x",Table9[[#This Row],['[4']]],7)-(FIND("x",Table9[[#This Row],['[4']]],1)+2))</f>
        <v xml:space="preserve">570 </v>
      </c>
      <c r="R14" s="2" t="str">
        <f>RIGHT(Table9[[#This Row],['[4']]],LEN(Table9[[#This Row],['[4']]])-(FIND("x",Table9[[#This Row],['[4']]],7)+1))</f>
        <v>450</v>
      </c>
      <c r="S14" s="2"/>
      <c r="T14" s="2">
        <f t="shared" si="0"/>
        <v>0.11670750000000001</v>
      </c>
    </row>
    <row r="15" spans="1:20" ht="180" x14ac:dyDescent="0.25">
      <c r="A15" s="31">
        <v>10</v>
      </c>
      <c r="B15" s="1" t="s">
        <v>1613</v>
      </c>
      <c r="C15" s="13" t="s">
        <v>9</v>
      </c>
      <c r="D15" s="34" t="s">
        <v>1959</v>
      </c>
      <c r="E15" s="13">
        <v>120</v>
      </c>
      <c r="F15" s="16">
        <v>1</v>
      </c>
      <c r="G15" s="16" t="s">
        <v>1430</v>
      </c>
      <c r="H15" s="13" t="s">
        <v>1600</v>
      </c>
      <c r="I15" s="13" t="s">
        <v>72</v>
      </c>
      <c r="J15" s="13" t="s">
        <v>892</v>
      </c>
      <c r="K15" s="13" t="s">
        <v>142</v>
      </c>
      <c r="L15" s="13" t="s">
        <v>1609</v>
      </c>
      <c r="M15" s="13" t="s">
        <v>1604</v>
      </c>
      <c r="N15" s="13" t="s">
        <v>1644</v>
      </c>
      <c r="O15" s="1" t="s">
        <v>275</v>
      </c>
      <c r="P15" s="2" t="str">
        <f>LEFT(Table9[[#This Row],['[4']]],FIND(" ",Table9[[#This Row],['[4']]],1)-1)</f>
        <v>800</v>
      </c>
      <c r="Q15" s="2" t="str">
        <f>MID(Table9[[#This Row],['[4']]],FIND("x",Table9[[#This Row],['[4']]],1)+2,FIND("x",Table9[[#This Row],['[4']]],7)-(FIND("x",Table9[[#This Row],['[4']]],1)+2))</f>
        <v xml:space="preserve">650 </v>
      </c>
      <c r="R15" s="2" t="str">
        <f>RIGHT(Table9[[#This Row],['[4']]],LEN(Table9[[#This Row],['[4']]])-(FIND("x",Table9[[#This Row],['[4']]],7)+1))</f>
        <v>750</v>
      </c>
      <c r="S15" s="2"/>
      <c r="T15" s="2">
        <f t="shared" si="0"/>
        <v>0.39</v>
      </c>
    </row>
    <row r="16" spans="1:20" ht="30" x14ac:dyDescent="0.25">
      <c r="A16" s="31">
        <v>11</v>
      </c>
      <c r="B16" s="1" t="s">
        <v>1614</v>
      </c>
      <c r="C16" s="13" t="s">
        <v>9</v>
      </c>
      <c r="D16" s="34" t="s">
        <v>1940</v>
      </c>
      <c r="E16" s="13">
        <v>15</v>
      </c>
      <c r="F16" s="16">
        <v>1</v>
      </c>
      <c r="G16" s="16" t="s">
        <v>1430</v>
      </c>
      <c r="H16" s="13" t="s">
        <v>1600</v>
      </c>
      <c r="I16" s="13" t="s">
        <v>25</v>
      </c>
      <c r="J16" s="13" t="s">
        <v>1615</v>
      </c>
      <c r="K16" s="13" t="s">
        <v>142</v>
      </c>
      <c r="L16" s="13" t="s">
        <v>1616</v>
      </c>
      <c r="M16" s="13" t="s">
        <v>1604</v>
      </c>
      <c r="N16" s="13"/>
      <c r="O16" s="1" t="s">
        <v>275</v>
      </c>
      <c r="P16" s="2" t="str">
        <f>LEFT(Table9[[#This Row],['[4']]],FIND(" ",Table9[[#This Row],['[4']]],1)-1)</f>
        <v>400</v>
      </c>
      <c r="Q16" s="2" t="str">
        <f>MID(Table9[[#This Row],['[4']]],FIND("x",Table9[[#This Row],['[4']]],1)+2,FIND("x",Table9[[#This Row],['[4']]],7)-(FIND("x",Table9[[#This Row],['[4']]],1)+2))</f>
        <v xml:space="preserve">400 </v>
      </c>
      <c r="R16" s="2" t="str">
        <f>RIGHT(Table9[[#This Row],['[4']]],LEN(Table9[[#This Row],['[4']]])-(FIND("x",Table9[[#This Row],['[4']]],7)+1))</f>
        <v>500</v>
      </c>
      <c r="S16" s="2"/>
      <c r="T16" s="2">
        <f t="shared" si="0"/>
        <v>0.08</v>
      </c>
    </row>
    <row r="17" spans="1:20" ht="30" x14ac:dyDescent="0.25">
      <c r="A17" s="31">
        <v>12</v>
      </c>
      <c r="B17" s="1" t="s">
        <v>1614</v>
      </c>
      <c r="C17" s="13" t="s">
        <v>9</v>
      </c>
      <c r="D17" s="34" t="s">
        <v>885</v>
      </c>
      <c r="E17" s="13">
        <v>20</v>
      </c>
      <c r="F17" s="16">
        <v>4</v>
      </c>
      <c r="G17" s="16" t="s">
        <v>1430</v>
      </c>
      <c r="H17" s="13" t="s">
        <v>1600</v>
      </c>
      <c r="I17" s="13" t="s">
        <v>72</v>
      </c>
      <c r="J17" s="13" t="s">
        <v>256</v>
      </c>
      <c r="K17" s="13" t="s">
        <v>142</v>
      </c>
      <c r="L17" s="13" t="s">
        <v>1616</v>
      </c>
      <c r="M17" s="13" t="s">
        <v>1604</v>
      </c>
      <c r="N17" s="13"/>
      <c r="O17" s="1" t="s">
        <v>275</v>
      </c>
      <c r="P17" s="2" t="str">
        <f>LEFT(Table9[[#This Row],['[4']]],FIND(" ",Table9[[#This Row],['[4']]],1)-1)</f>
        <v>500</v>
      </c>
      <c r="Q17" s="2" t="str">
        <f>MID(Table9[[#This Row],['[4']]],FIND("x",Table9[[#This Row],['[4']]],1)+2,FIND("x",Table9[[#This Row],['[4']]],7)-(FIND("x",Table9[[#This Row],['[4']]],1)+2))</f>
        <v xml:space="preserve">500 </v>
      </c>
      <c r="R17" s="2" t="str">
        <f>RIGHT(Table9[[#This Row],['[4']]],LEN(Table9[[#This Row],['[4']]])-(FIND("x",Table9[[#This Row],['[4']]],7)+1))</f>
        <v>700</v>
      </c>
      <c r="S17" s="2"/>
      <c r="T17" s="2">
        <f t="shared" si="0"/>
        <v>0.17499999999999999</v>
      </c>
    </row>
    <row r="18" spans="1:20" ht="30" x14ac:dyDescent="0.25">
      <c r="A18" s="31">
        <v>13</v>
      </c>
      <c r="B18" s="1" t="s">
        <v>1617</v>
      </c>
      <c r="C18" s="13" t="s">
        <v>9</v>
      </c>
      <c r="D18" s="34" t="s">
        <v>1960</v>
      </c>
      <c r="E18" s="13">
        <v>75</v>
      </c>
      <c r="F18" s="16">
        <v>1</v>
      </c>
      <c r="G18" s="16" t="s">
        <v>1430</v>
      </c>
      <c r="H18" s="13" t="s">
        <v>1600</v>
      </c>
      <c r="I18" s="13" t="s">
        <v>25</v>
      </c>
      <c r="J18" s="13" t="s">
        <v>1615</v>
      </c>
      <c r="K18" s="13" t="s">
        <v>142</v>
      </c>
      <c r="L18" s="13" t="s">
        <v>1607</v>
      </c>
      <c r="M18" s="13" t="s">
        <v>1604</v>
      </c>
      <c r="N18" s="13"/>
      <c r="O18" s="1" t="s">
        <v>275</v>
      </c>
      <c r="P18" s="2" t="str">
        <f>LEFT(Table9[[#This Row],['[4']]],FIND(" ",Table9[[#This Row],['[4']]],1)-1)</f>
        <v>1285</v>
      </c>
      <c r="Q18" s="2" t="str">
        <f>MID(Table9[[#This Row],['[4']]],FIND("x",Table9[[#This Row],['[4']]],1)+2,FIND("x",Table9[[#This Row],['[4']]],7)-(FIND("x",Table9[[#This Row],['[4']]],1)+2))</f>
        <v xml:space="preserve">400 </v>
      </c>
      <c r="R18" s="2" t="str">
        <f>RIGHT(Table9[[#This Row],['[4']]],LEN(Table9[[#This Row],['[4']]])-(FIND("x",Table9[[#This Row],['[4']]],7)+1))</f>
        <v>600</v>
      </c>
      <c r="S18" s="2"/>
      <c r="T18" s="2">
        <f t="shared" si="0"/>
        <v>0.30840000000000001</v>
      </c>
    </row>
    <row r="19" spans="1:20" ht="30" x14ac:dyDescent="0.25">
      <c r="A19" s="31">
        <v>14</v>
      </c>
      <c r="B19" s="1" t="s">
        <v>1618</v>
      </c>
      <c r="C19" s="13" t="s">
        <v>9</v>
      </c>
      <c r="D19" s="34" t="s">
        <v>1961</v>
      </c>
      <c r="E19" s="13">
        <v>15</v>
      </c>
      <c r="F19" s="16">
        <v>1</v>
      </c>
      <c r="G19" s="16" t="s">
        <v>1430</v>
      </c>
      <c r="H19" s="13" t="s">
        <v>1600</v>
      </c>
      <c r="I19" s="13" t="s">
        <v>72</v>
      </c>
      <c r="J19" s="13" t="s">
        <v>256</v>
      </c>
      <c r="K19" s="13" t="s">
        <v>142</v>
      </c>
      <c r="L19" s="13" t="s">
        <v>1609</v>
      </c>
      <c r="M19" s="13" t="s">
        <v>1604</v>
      </c>
      <c r="N19" s="13"/>
      <c r="O19" s="1" t="s">
        <v>275</v>
      </c>
      <c r="P19" s="2" t="str">
        <f>LEFT(Table9[[#This Row],['[4']]],FIND(" ",Table9[[#This Row],['[4']]],1)-1)</f>
        <v>450</v>
      </c>
      <c r="Q19" s="2" t="str">
        <f>MID(Table9[[#This Row],['[4']]],FIND("x",Table9[[#This Row],['[4']]],1)+2,FIND("x",Table9[[#This Row],['[4']]],7)-(FIND("x",Table9[[#This Row],['[4']]],1)+2))</f>
        <v xml:space="preserve">450 </v>
      </c>
      <c r="R19" s="2" t="str">
        <f>RIGHT(Table9[[#This Row],['[4']]],LEN(Table9[[#This Row],['[4']]])-(FIND("x",Table9[[#This Row],['[4']]],7)+1))</f>
        <v>200</v>
      </c>
      <c r="S19" s="2"/>
      <c r="T19" s="2">
        <f t="shared" si="0"/>
        <v>4.0500000000000001E-2</v>
      </c>
    </row>
    <row r="20" spans="1:20" ht="30" x14ac:dyDescent="0.25">
      <c r="A20" s="31">
        <v>15</v>
      </c>
      <c r="B20" s="1" t="s">
        <v>1619</v>
      </c>
      <c r="C20" s="13" t="s">
        <v>13</v>
      </c>
      <c r="D20" s="34" t="s">
        <v>1962</v>
      </c>
      <c r="E20" s="13">
        <v>8</v>
      </c>
      <c r="F20" s="16">
        <v>1</v>
      </c>
      <c r="G20" s="16" t="s">
        <v>1430</v>
      </c>
      <c r="H20" s="13" t="s">
        <v>1600</v>
      </c>
      <c r="I20" s="13" t="s">
        <v>72</v>
      </c>
      <c r="J20" s="13" t="s">
        <v>256</v>
      </c>
      <c r="K20" s="13" t="s">
        <v>142</v>
      </c>
      <c r="L20" s="13" t="s">
        <v>1616</v>
      </c>
      <c r="M20" s="13" t="s">
        <v>1604</v>
      </c>
      <c r="N20" s="13"/>
      <c r="O20" s="1" t="s">
        <v>275</v>
      </c>
      <c r="P20" s="2" t="str">
        <f>LEFT(Table9[[#This Row],['[4']]],FIND(" ",Table9[[#This Row],['[4']]],1)-1)</f>
        <v>400</v>
      </c>
      <c r="Q20" s="2" t="str">
        <f>MID(Table9[[#This Row],['[4']]],FIND("x",Table9[[#This Row],['[4']]],1)+2,FIND("x",Table9[[#This Row],['[4']]],7)-(FIND("x",Table9[[#This Row],['[4']]],1)+2))</f>
        <v xml:space="preserve">300 </v>
      </c>
      <c r="R20" s="2" t="str">
        <f>RIGHT(Table9[[#This Row],['[4']]],LEN(Table9[[#This Row],['[4']]])-(FIND("x",Table9[[#This Row],['[4']]],7)+1))</f>
        <v>600</v>
      </c>
      <c r="S20" s="2"/>
      <c r="T20" s="2">
        <f t="shared" si="0"/>
        <v>7.1999999999999995E-2</v>
      </c>
    </row>
    <row r="21" spans="1:20" ht="30" x14ac:dyDescent="0.25">
      <c r="A21" s="31">
        <v>16</v>
      </c>
      <c r="B21" s="1" t="s">
        <v>1619</v>
      </c>
      <c r="C21" s="13" t="s">
        <v>12</v>
      </c>
      <c r="D21" s="34" t="s">
        <v>536</v>
      </c>
      <c r="E21" s="13">
        <v>3</v>
      </c>
      <c r="F21" s="16">
        <v>30</v>
      </c>
      <c r="G21" s="16" t="s">
        <v>1430</v>
      </c>
      <c r="H21" s="13" t="s">
        <v>1600</v>
      </c>
      <c r="I21" s="13" t="s">
        <v>72</v>
      </c>
      <c r="J21" s="13" t="s">
        <v>256</v>
      </c>
      <c r="K21" s="13" t="s">
        <v>142</v>
      </c>
      <c r="L21" s="13" t="s">
        <v>1616</v>
      </c>
      <c r="M21" s="13" t="s">
        <v>1604</v>
      </c>
      <c r="N21" s="13"/>
      <c r="O21" s="1" t="s">
        <v>275</v>
      </c>
      <c r="P21" s="2" t="str">
        <f>LEFT(Table9[[#This Row],['[4']]],FIND(" ",Table9[[#This Row],['[4']]],1)-1)</f>
        <v>500</v>
      </c>
      <c r="Q21" s="2" t="str">
        <f>MID(Table9[[#This Row],['[4']]],FIND("x",Table9[[#This Row],['[4']]],1)+2,FIND("x",Table9[[#This Row],['[4']]],7)-(FIND("x",Table9[[#This Row],['[4']]],1)+2))</f>
        <v xml:space="preserve">500 </v>
      </c>
      <c r="R21" s="2" t="str">
        <f>RIGHT(Table9[[#This Row],['[4']]],LEN(Table9[[#This Row],['[4']]])-(FIND("x",Table9[[#This Row],['[4']]],7)+1))</f>
        <v>500</v>
      </c>
      <c r="S21" s="2"/>
      <c r="T21" s="2">
        <f t="shared" si="0"/>
        <v>0.125</v>
      </c>
    </row>
    <row r="22" spans="1:20" ht="30" x14ac:dyDescent="0.25">
      <c r="A22" s="31">
        <v>17</v>
      </c>
      <c r="B22" s="1" t="s">
        <v>1620</v>
      </c>
      <c r="C22" s="13" t="s">
        <v>14</v>
      </c>
      <c r="D22" s="34" t="s">
        <v>424</v>
      </c>
      <c r="E22" s="13">
        <v>50</v>
      </c>
      <c r="F22" s="16">
        <v>1</v>
      </c>
      <c r="G22" s="16" t="s">
        <v>1430</v>
      </c>
      <c r="H22" s="13" t="s">
        <v>1600</v>
      </c>
      <c r="I22" s="13" t="s">
        <v>72</v>
      </c>
      <c r="J22" s="13" t="s">
        <v>256</v>
      </c>
      <c r="K22" s="13" t="s">
        <v>142</v>
      </c>
      <c r="L22" s="13" t="s">
        <v>1607</v>
      </c>
      <c r="M22" s="13" t="s">
        <v>1604</v>
      </c>
      <c r="N22" s="13"/>
      <c r="O22" s="1" t="s">
        <v>275</v>
      </c>
      <c r="P22" s="2" t="str">
        <f>LEFT(Table9[[#This Row],['[4']]],FIND(" ",Table9[[#This Row],['[4']]],1)-1)</f>
        <v>600</v>
      </c>
      <c r="Q22" s="2" t="str">
        <f>MID(Table9[[#This Row],['[4']]],FIND("x",Table9[[#This Row],['[4']]],1)+2,FIND("x",Table9[[#This Row],['[4']]],7)-(FIND("x",Table9[[#This Row],['[4']]],1)+2))</f>
        <v xml:space="preserve">600 </v>
      </c>
      <c r="R22" s="2" t="str">
        <f>RIGHT(Table9[[#This Row],['[4']]],LEN(Table9[[#This Row],['[4']]])-(FIND("x",Table9[[#This Row],['[4']]],7)+1))</f>
        <v>600</v>
      </c>
      <c r="S22" s="2"/>
      <c r="T22" s="2">
        <f t="shared" si="0"/>
        <v>0.216</v>
      </c>
    </row>
    <row r="23" spans="1:20" ht="30" x14ac:dyDescent="0.25">
      <c r="A23" s="31">
        <v>18</v>
      </c>
      <c r="B23" s="1" t="s">
        <v>1621</v>
      </c>
      <c r="C23" s="13" t="s">
        <v>9</v>
      </c>
      <c r="D23" s="34" t="s">
        <v>883</v>
      </c>
      <c r="E23" s="13">
        <v>35</v>
      </c>
      <c r="F23" s="16">
        <v>1</v>
      </c>
      <c r="G23" s="16" t="s">
        <v>1430</v>
      </c>
      <c r="H23" s="13" t="s">
        <v>1600</v>
      </c>
      <c r="I23" s="13" t="s">
        <v>72</v>
      </c>
      <c r="J23" s="13" t="s">
        <v>256</v>
      </c>
      <c r="K23" s="13" t="s">
        <v>142</v>
      </c>
      <c r="L23" s="13" t="s">
        <v>1607</v>
      </c>
      <c r="M23" s="13" t="s">
        <v>1604</v>
      </c>
      <c r="N23" s="13"/>
      <c r="O23" s="1" t="s">
        <v>275</v>
      </c>
      <c r="P23" s="2" t="str">
        <f>LEFT(Table9[[#This Row],['[4']]],FIND(" ",Table9[[#This Row],['[4']]],1)-1)</f>
        <v>400</v>
      </c>
      <c r="Q23" s="2" t="str">
        <f>MID(Table9[[#This Row],['[4']]],FIND("x",Table9[[#This Row],['[4']]],1)+2,FIND("x",Table9[[#This Row],['[4']]],7)-(FIND("x",Table9[[#This Row],['[4']]],1)+2))</f>
        <v xml:space="preserve">400 </v>
      </c>
      <c r="R23" s="2" t="str">
        <f>RIGHT(Table9[[#This Row],['[4']]],LEN(Table9[[#This Row],['[4']]])-(FIND("x",Table9[[#This Row],['[4']]],7)+1))</f>
        <v>900</v>
      </c>
      <c r="S23" s="2"/>
      <c r="T23" s="2">
        <f t="shared" si="0"/>
        <v>0.14399999999999999</v>
      </c>
    </row>
    <row r="24" spans="1:20" ht="30" x14ac:dyDescent="0.25">
      <c r="A24" s="31">
        <v>19</v>
      </c>
      <c r="B24" s="1" t="s">
        <v>1606</v>
      </c>
      <c r="C24" s="13" t="s">
        <v>9</v>
      </c>
      <c r="D24" s="34" t="s">
        <v>1963</v>
      </c>
      <c r="E24" s="13">
        <v>10</v>
      </c>
      <c r="F24" s="16">
        <v>3</v>
      </c>
      <c r="G24" s="16" t="s">
        <v>1430</v>
      </c>
      <c r="H24" s="13" t="s">
        <v>1600</v>
      </c>
      <c r="I24" s="13" t="s">
        <v>72</v>
      </c>
      <c r="J24" s="13" t="s">
        <v>256</v>
      </c>
      <c r="K24" s="13" t="s">
        <v>142</v>
      </c>
      <c r="L24" s="13" t="s">
        <v>1616</v>
      </c>
      <c r="M24" s="13" t="s">
        <v>1604</v>
      </c>
      <c r="N24" s="13"/>
      <c r="O24" s="1" t="s">
        <v>275</v>
      </c>
      <c r="P24" s="2" t="str">
        <f>LEFT(Table9[[#This Row],['[4']]],FIND(" ",Table9[[#This Row],['[4']]],1)-1)</f>
        <v>300</v>
      </c>
      <c r="Q24" s="2" t="str">
        <f>MID(Table9[[#This Row],['[4']]],FIND("x",Table9[[#This Row],['[4']]],1)+2,FIND("x",Table9[[#This Row],['[4']]],7)-(FIND("x",Table9[[#This Row],['[4']]],1)+2))</f>
        <v xml:space="preserve">400 </v>
      </c>
      <c r="R24" s="2" t="str">
        <f>RIGHT(Table9[[#This Row],['[4']]],LEN(Table9[[#This Row],['[4']]])-(FIND("x",Table9[[#This Row],['[4']]],7)+1))</f>
        <v>500</v>
      </c>
      <c r="S24" s="2"/>
      <c r="T24" s="2">
        <f t="shared" si="0"/>
        <v>0.06</v>
      </c>
    </row>
    <row r="25" spans="1:20" ht="30" x14ac:dyDescent="0.25">
      <c r="A25" s="31">
        <v>20</v>
      </c>
      <c r="B25" s="1" t="s">
        <v>1622</v>
      </c>
      <c r="C25" s="13" t="s">
        <v>9</v>
      </c>
      <c r="D25" s="34" t="s">
        <v>1954</v>
      </c>
      <c r="E25" s="13">
        <v>50</v>
      </c>
      <c r="F25" s="16">
        <v>1</v>
      </c>
      <c r="G25" s="16" t="s">
        <v>1430</v>
      </c>
      <c r="H25" s="13" t="s">
        <v>1600</v>
      </c>
      <c r="I25" s="13" t="s">
        <v>72</v>
      </c>
      <c r="J25" s="13" t="s">
        <v>256</v>
      </c>
      <c r="K25" s="13" t="s">
        <v>142</v>
      </c>
      <c r="L25" s="13" t="s">
        <v>1607</v>
      </c>
      <c r="M25" s="13" t="s">
        <v>1604</v>
      </c>
      <c r="N25" s="13"/>
      <c r="O25" s="1" t="s">
        <v>275</v>
      </c>
      <c r="P25" s="2" t="str">
        <f>LEFT(Table9[[#This Row],['[4']]],FIND(" ",Table9[[#This Row],['[4']]],1)-1)</f>
        <v>1100</v>
      </c>
      <c r="Q25" s="2" t="str">
        <f>MID(Table9[[#This Row],['[4']]],FIND("x",Table9[[#This Row],['[4']]],1)+2,FIND("x",Table9[[#This Row],['[4']]],7)-(FIND("x",Table9[[#This Row],['[4']]],1)+2))</f>
        <v xml:space="preserve">500 </v>
      </c>
      <c r="R25" s="2" t="str">
        <f>RIGHT(Table9[[#This Row],['[4']]],LEN(Table9[[#This Row],['[4']]])-(FIND("x",Table9[[#This Row],['[4']]],7)+1))</f>
        <v>1200</v>
      </c>
      <c r="S25" s="2"/>
      <c r="T25" s="2">
        <f t="shared" si="0"/>
        <v>0.66</v>
      </c>
    </row>
    <row r="26" spans="1:20" ht="30" x14ac:dyDescent="0.25">
      <c r="A26" s="31">
        <v>21</v>
      </c>
      <c r="B26" s="1" t="s">
        <v>1623</v>
      </c>
      <c r="C26" s="13" t="s">
        <v>9</v>
      </c>
      <c r="D26" s="34" t="s">
        <v>1964</v>
      </c>
      <c r="E26" s="13">
        <v>25</v>
      </c>
      <c r="F26" s="16">
        <v>1</v>
      </c>
      <c r="G26" s="16" t="s">
        <v>1430</v>
      </c>
      <c r="H26" s="13" t="s">
        <v>1600</v>
      </c>
      <c r="I26" s="13" t="s">
        <v>72</v>
      </c>
      <c r="J26" s="13" t="s">
        <v>256</v>
      </c>
      <c r="K26" s="13" t="s">
        <v>142</v>
      </c>
      <c r="L26" s="13" t="s">
        <v>1624</v>
      </c>
      <c r="M26" s="13" t="s">
        <v>1604</v>
      </c>
      <c r="N26" s="13"/>
      <c r="O26" s="1" t="s">
        <v>275</v>
      </c>
      <c r="P26" s="2" t="str">
        <f>LEFT(Table9[[#This Row],['[4']]],FIND(" ",Table9[[#This Row],['[4']]],1)-1)</f>
        <v>500</v>
      </c>
      <c r="Q26" s="2" t="str">
        <f>MID(Table9[[#This Row],['[4']]],FIND("x",Table9[[#This Row],['[4']]],1)+2,FIND("x",Table9[[#This Row],['[4']]],7)-(FIND("x",Table9[[#This Row],['[4']]],1)+2))</f>
        <v xml:space="preserve">800 </v>
      </c>
      <c r="R26" s="2" t="str">
        <f>RIGHT(Table9[[#This Row],['[4']]],LEN(Table9[[#This Row],['[4']]])-(FIND("x",Table9[[#This Row],['[4']]],7)+1))</f>
        <v>800</v>
      </c>
      <c r="S26" s="2"/>
      <c r="T26" s="2">
        <f t="shared" si="0"/>
        <v>0.32</v>
      </c>
    </row>
    <row r="27" spans="1:20" ht="30" x14ac:dyDescent="0.25">
      <c r="A27" s="31">
        <v>22</v>
      </c>
      <c r="B27" s="1" t="s">
        <v>1625</v>
      </c>
      <c r="C27" s="13" t="s">
        <v>9</v>
      </c>
      <c r="D27" s="34" t="s">
        <v>1689</v>
      </c>
      <c r="E27" s="13">
        <v>25</v>
      </c>
      <c r="F27" s="16">
        <v>1</v>
      </c>
      <c r="G27" s="16" t="s">
        <v>1430</v>
      </c>
      <c r="H27" s="13" t="s">
        <v>1600</v>
      </c>
      <c r="I27" s="13" t="s">
        <v>72</v>
      </c>
      <c r="J27" s="13" t="s">
        <v>256</v>
      </c>
      <c r="K27" s="13" t="s">
        <v>142</v>
      </c>
      <c r="L27" s="13" t="s">
        <v>1624</v>
      </c>
      <c r="M27" s="13" t="s">
        <v>1604</v>
      </c>
      <c r="N27" s="13"/>
      <c r="O27" s="1" t="s">
        <v>275</v>
      </c>
      <c r="P27" s="2" t="str">
        <f>LEFT(Table9[[#This Row],['[4']]],FIND(" ",Table9[[#This Row],['[4']]],1)-1)</f>
        <v>700</v>
      </c>
      <c r="Q27" s="2" t="str">
        <f>MID(Table9[[#This Row],['[4']]],FIND("x",Table9[[#This Row],['[4']]],1)+2,FIND("x",Table9[[#This Row],['[4']]],7)-(FIND("x",Table9[[#This Row],['[4']]],1)+2))</f>
        <v xml:space="preserve">700 </v>
      </c>
      <c r="R27" s="2" t="str">
        <f>RIGHT(Table9[[#This Row],['[4']]],LEN(Table9[[#This Row],['[4']]])-(FIND("x",Table9[[#This Row],['[4']]],7)+1))</f>
        <v>700</v>
      </c>
      <c r="S27" s="2"/>
      <c r="T27" s="2">
        <f t="shared" si="0"/>
        <v>0.34300000000000003</v>
      </c>
    </row>
    <row r="28" spans="1:20" ht="30" x14ac:dyDescent="0.25">
      <c r="A28" s="31">
        <v>23</v>
      </c>
      <c r="B28" s="1" t="s">
        <v>1626</v>
      </c>
      <c r="C28" s="13" t="s">
        <v>9</v>
      </c>
      <c r="D28" s="34" t="s">
        <v>1965</v>
      </c>
      <c r="E28" s="13">
        <v>8</v>
      </c>
      <c r="F28" s="16">
        <v>1</v>
      </c>
      <c r="G28" s="16" t="s">
        <v>1430</v>
      </c>
      <c r="H28" s="13" t="s">
        <v>1600</v>
      </c>
      <c r="I28" s="13" t="s">
        <v>72</v>
      </c>
      <c r="J28" s="13" t="s">
        <v>1202</v>
      </c>
      <c r="K28" s="13" t="s">
        <v>142</v>
      </c>
      <c r="L28" s="13" t="s">
        <v>1624</v>
      </c>
      <c r="M28" s="13" t="s">
        <v>1604</v>
      </c>
      <c r="N28" s="13"/>
      <c r="O28" s="1" t="s">
        <v>275</v>
      </c>
      <c r="P28" s="2" t="str">
        <f>LEFT(Table9[[#This Row],['[4']]],FIND(" ",Table9[[#This Row],['[4']]],1)-1)</f>
        <v>300</v>
      </c>
      <c r="Q28" s="2" t="str">
        <f>MID(Table9[[#This Row],['[4']]],FIND("x",Table9[[#This Row],['[4']]],1)+2,FIND("x",Table9[[#This Row],['[4']]],7)-(FIND("x",Table9[[#This Row],['[4']]],1)+2))</f>
        <v xml:space="preserve">300 </v>
      </c>
      <c r="R28" s="2" t="str">
        <f>RIGHT(Table9[[#This Row],['[4']]],LEN(Table9[[#This Row],['[4']]])-(FIND("x",Table9[[#This Row],['[4']]],7)+1))</f>
        <v>300</v>
      </c>
      <c r="S28" s="2"/>
      <c r="T28" s="2">
        <f t="shared" si="0"/>
        <v>2.7E-2</v>
      </c>
    </row>
    <row r="29" spans="1:20" ht="30" x14ac:dyDescent="0.25">
      <c r="A29" s="31">
        <v>24</v>
      </c>
      <c r="B29" s="1" t="s">
        <v>1627</v>
      </c>
      <c r="C29" s="13" t="s">
        <v>9</v>
      </c>
      <c r="D29" s="34" t="s">
        <v>1966</v>
      </c>
      <c r="E29" s="13">
        <v>40</v>
      </c>
      <c r="F29" s="16">
        <v>2</v>
      </c>
      <c r="G29" s="16" t="s">
        <v>1430</v>
      </c>
      <c r="H29" s="13" t="s">
        <v>1600</v>
      </c>
      <c r="I29" s="13" t="s">
        <v>72</v>
      </c>
      <c r="J29" s="13" t="s">
        <v>1202</v>
      </c>
      <c r="K29" s="13" t="s">
        <v>142</v>
      </c>
      <c r="L29" s="13" t="s">
        <v>1624</v>
      </c>
      <c r="M29" s="13" t="s">
        <v>1604</v>
      </c>
      <c r="N29" s="13"/>
      <c r="O29" s="1" t="s">
        <v>275</v>
      </c>
      <c r="P29" s="2" t="str">
        <f>LEFT(Table9[[#This Row],['[4']]],FIND(" ",Table9[[#This Row],['[4']]],1)-1)</f>
        <v>400</v>
      </c>
      <c r="Q29" s="2" t="str">
        <f>MID(Table9[[#This Row],['[4']]],FIND("x",Table9[[#This Row],['[4']]],1)+2,FIND("x",Table9[[#This Row],['[4']]],7)-(FIND("x",Table9[[#This Row],['[4']]],1)+2))</f>
        <v xml:space="preserve">600 </v>
      </c>
      <c r="R29" s="2" t="str">
        <f>RIGHT(Table9[[#This Row],['[4']]],LEN(Table9[[#This Row],['[4']]])-(FIND("x",Table9[[#This Row],['[4']]],7)+1))</f>
        <v>600</v>
      </c>
      <c r="S29" s="2"/>
      <c r="T29" s="2">
        <f t="shared" si="0"/>
        <v>0.14399999999999999</v>
      </c>
    </row>
    <row r="30" spans="1:20" ht="30" x14ac:dyDescent="0.25">
      <c r="A30" s="31">
        <v>25</v>
      </c>
      <c r="B30" s="1" t="s">
        <v>1628</v>
      </c>
      <c r="C30" s="13" t="s">
        <v>9</v>
      </c>
      <c r="D30" s="34" t="s">
        <v>733</v>
      </c>
      <c r="E30" s="13">
        <v>25</v>
      </c>
      <c r="F30" s="16">
        <v>5</v>
      </c>
      <c r="G30" s="16" t="s">
        <v>1430</v>
      </c>
      <c r="H30" s="13" t="s">
        <v>1600</v>
      </c>
      <c r="I30" s="13" t="s">
        <v>72</v>
      </c>
      <c r="J30" s="13" t="s">
        <v>1202</v>
      </c>
      <c r="K30" s="13" t="s">
        <v>142</v>
      </c>
      <c r="L30" s="13" t="s">
        <v>1624</v>
      </c>
      <c r="M30" s="13" t="s">
        <v>1604</v>
      </c>
      <c r="N30" s="13"/>
      <c r="O30" s="1" t="s">
        <v>275</v>
      </c>
      <c r="P30" s="2" t="str">
        <f>LEFT(Table9[[#This Row],['[4']]],FIND(" ",Table9[[#This Row],['[4']]],1)-1)</f>
        <v>600</v>
      </c>
      <c r="Q30" s="2" t="str">
        <f>MID(Table9[[#This Row],['[4']]],FIND("x",Table9[[#This Row],['[4']]],1)+2,FIND("x",Table9[[#This Row],['[4']]],7)-(FIND("x",Table9[[#This Row],['[4']]],1)+2))</f>
        <v xml:space="preserve">700 </v>
      </c>
      <c r="R30" s="2" t="str">
        <f>RIGHT(Table9[[#This Row],['[4']]],LEN(Table9[[#This Row],['[4']]])-(FIND("x",Table9[[#This Row],['[4']]],7)+1))</f>
        <v>800</v>
      </c>
      <c r="S30" s="2"/>
      <c r="T30" s="2">
        <f t="shared" si="0"/>
        <v>0.33600000000000002</v>
      </c>
    </row>
    <row r="31" spans="1:20" ht="30" x14ac:dyDescent="0.25">
      <c r="A31" s="31">
        <v>26</v>
      </c>
      <c r="B31" s="1" t="s">
        <v>1629</v>
      </c>
      <c r="C31" s="13" t="s">
        <v>9</v>
      </c>
      <c r="D31" s="34" t="s">
        <v>860</v>
      </c>
      <c r="E31" s="13">
        <v>30</v>
      </c>
      <c r="F31" s="16">
        <v>2</v>
      </c>
      <c r="G31" s="16" t="s">
        <v>1430</v>
      </c>
      <c r="H31" s="13" t="s">
        <v>1600</v>
      </c>
      <c r="I31" s="13" t="s">
        <v>72</v>
      </c>
      <c r="J31" s="13" t="s">
        <v>1202</v>
      </c>
      <c r="K31" s="13" t="s">
        <v>142</v>
      </c>
      <c r="L31" s="13" t="s">
        <v>1624</v>
      </c>
      <c r="M31" s="13" t="s">
        <v>1604</v>
      </c>
      <c r="N31" s="13"/>
      <c r="O31" s="1" t="s">
        <v>275</v>
      </c>
      <c r="P31" s="2" t="str">
        <f>LEFT(Table9[[#This Row],['[4']]],FIND(" ",Table9[[#This Row],['[4']]],1)-1)</f>
        <v>600</v>
      </c>
      <c r="Q31" s="2" t="str">
        <f>MID(Table9[[#This Row],['[4']]],FIND("x",Table9[[#This Row],['[4']]],1)+2,FIND("x",Table9[[#This Row],['[4']]],7)-(FIND("x",Table9[[#This Row],['[4']]],1)+2))</f>
        <v xml:space="preserve">600 </v>
      </c>
      <c r="R31" s="2" t="str">
        <f>RIGHT(Table9[[#This Row],['[4']]],LEN(Table9[[#This Row],['[4']]])-(FIND("x",Table9[[#This Row],['[4']]],7)+1))</f>
        <v>700</v>
      </c>
      <c r="S31" s="2"/>
      <c r="T31" s="2">
        <f t="shared" si="0"/>
        <v>0.252</v>
      </c>
    </row>
    <row r="32" spans="1:20" ht="30" x14ac:dyDescent="0.25">
      <c r="A32" s="31">
        <v>27</v>
      </c>
      <c r="B32" s="1" t="s">
        <v>1630</v>
      </c>
      <c r="C32" s="13" t="s">
        <v>9</v>
      </c>
      <c r="D32" s="34" t="s">
        <v>1967</v>
      </c>
      <c r="E32" s="13">
        <v>200</v>
      </c>
      <c r="F32" s="16">
        <v>1</v>
      </c>
      <c r="G32" s="16" t="s">
        <v>1430</v>
      </c>
      <c r="H32" s="13" t="s">
        <v>1600</v>
      </c>
      <c r="I32" s="13" t="s">
        <v>72</v>
      </c>
      <c r="J32" s="13" t="s">
        <v>1202</v>
      </c>
      <c r="K32" s="13" t="s">
        <v>142</v>
      </c>
      <c r="L32" s="13" t="s">
        <v>1624</v>
      </c>
      <c r="M32" s="13" t="s">
        <v>1604</v>
      </c>
      <c r="N32" s="13"/>
      <c r="O32" s="1" t="s">
        <v>275</v>
      </c>
      <c r="P32" s="2" t="str">
        <f>LEFT(Table9[[#This Row],['[4']]],FIND(" ",Table9[[#This Row],['[4']]],1)-1)</f>
        <v>600</v>
      </c>
      <c r="Q32" s="2" t="str">
        <f>MID(Table9[[#This Row],['[4']]],FIND("x",Table9[[#This Row],['[4']]],1)+2,FIND("x",Table9[[#This Row],['[4']]],7)-(FIND("x",Table9[[#This Row],['[4']]],1)+2))</f>
        <v xml:space="preserve">500 </v>
      </c>
      <c r="R32" s="2" t="str">
        <f>RIGHT(Table9[[#This Row],['[4']]],LEN(Table9[[#This Row],['[4']]])-(FIND("x",Table9[[#This Row],['[4']]],7)+1))</f>
        <v>1600</v>
      </c>
      <c r="S32" s="2"/>
      <c r="T32" s="2">
        <f t="shared" si="0"/>
        <v>0.48</v>
      </c>
    </row>
    <row r="33" spans="1:20" ht="30" x14ac:dyDescent="0.25">
      <c r="A33" s="31">
        <v>28</v>
      </c>
      <c r="B33" s="1" t="s">
        <v>1631</v>
      </c>
      <c r="C33" s="13" t="s">
        <v>9</v>
      </c>
      <c r="D33" s="34" t="s">
        <v>1968</v>
      </c>
      <c r="E33" s="13">
        <v>50</v>
      </c>
      <c r="F33" s="16">
        <v>1</v>
      </c>
      <c r="G33" s="16" t="s">
        <v>1430</v>
      </c>
      <c r="H33" s="13" t="s">
        <v>1600</v>
      </c>
      <c r="I33" s="13" t="s">
        <v>72</v>
      </c>
      <c r="J33" s="13" t="s">
        <v>1202</v>
      </c>
      <c r="K33" s="13" t="s">
        <v>142</v>
      </c>
      <c r="L33" s="13" t="s">
        <v>1624</v>
      </c>
      <c r="M33" s="13" t="s">
        <v>1604</v>
      </c>
      <c r="N33" s="13"/>
      <c r="O33" s="1" t="s">
        <v>275</v>
      </c>
      <c r="P33" s="2" t="str">
        <f>LEFT(Table9[[#This Row],['[4']]],FIND(" ",Table9[[#This Row],['[4']]],1)-1)</f>
        <v>900</v>
      </c>
      <c r="Q33" s="2" t="str">
        <f>MID(Table9[[#This Row],['[4']]],FIND("x",Table9[[#This Row],['[4']]],1)+2,FIND("x",Table9[[#This Row],['[4']]],7)-(FIND("x",Table9[[#This Row],['[4']]],1)+2))</f>
        <v xml:space="preserve">600 </v>
      </c>
      <c r="R33" s="2" t="str">
        <f>RIGHT(Table9[[#This Row],['[4']]],LEN(Table9[[#This Row],['[4']]])-(FIND("x",Table9[[#This Row],['[4']]],7)+1))</f>
        <v>1500</v>
      </c>
      <c r="S33" s="2"/>
      <c r="T33" s="2">
        <f t="shared" si="0"/>
        <v>0.81</v>
      </c>
    </row>
    <row r="34" spans="1:20" ht="30" x14ac:dyDescent="0.25">
      <c r="A34" s="31">
        <v>29</v>
      </c>
      <c r="B34" s="1" t="s">
        <v>1632</v>
      </c>
      <c r="C34" s="13" t="s">
        <v>9</v>
      </c>
      <c r="D34" s="34" t="s">
        <v>1689</v>
      </c>
      <c r="E34" s="13">
        <v>25</v>
      </c>
      <c r="F34" s="16">
        <v>1</v>
      </c>
      <c r="G34" s="16" t="s">
        <v>1430</v>
      </c>
      <c r="H34" s="13" t="s">
        <v>1600</v>
      </c>
      <c r="I34" s="13" t="s">
        <v>72</v>
      </c>
      <c r="J34" s="13" t="s">
        <v>1202</v>
      </c>
      <c r="K34" s="13" t="s">
        <v>142</v>
      </c>
      <c r="L34" s="13" t="s">
        <v>1624</v>
      </c>
      <c r="M34" s="13" t="s">
        <v>1604</v>
      </c>
      <c r="N34" s="13"/>
      <c r="O34" s="1" t="s">
        <v>275</v>
      </c>
      <c r="P34" s="2" t="str">
        <f>LEFT(Table9[[#This Row],['[4']]],FIND(" ",Table9[[#This Row],['[4']]],1)-1)</f>
        <v>700</v>
      </c>
      <c r="Q34" s="2" t="str">
        <f>MID(Table9[[#This Row],['[4']]],FIND("x",Table9[[#This Row],['[4']]],1)+2,FIND("x",Table9[[#This Row],['[4']]],7)-(FIND("x",Table9[[#This Row],['[4']]],1)+2))</f>
        <v xml:space="preserve">700 </v>
      </c>
      <c r="R34" s="2" t="str">
        <f>RIGHT(Table9[[#This Row],['[4']]],LEN(Table9[[#This Row],['[4']]])-(FIND("x",Table9[[#This Row],['[4']]],7)+1))</f>
        <v>700</v>
      </c>
      <c r="S34" s="2"/>
      <c r="T34" s="2">
        <f t="shared" si="0"/>
        <v>0.34300000000000003</v>
      </c>
    </row>
    <row r="35" spans="1:20" ht="30" x14ac:dyDescent="0.25">
      <c r="A35" s="31">
        <v>30</v>
      </c>
      <c r="B35" s="1" t="s">
        <v>1623</v>
      </c>
      <c r="C35" s="13" t="s">
        <v>9</v>
      </c>
      <c r="D35" s="34" t="s">
        <v>507</v>
      </c>
      <c r="E35" s="13">
        <v>20</v>
      </c>
      <c r="F35" s="16">
        <v>1</v>
      </c>
      <c r="G35" s="16" t="s">
        <v>1430</v>
      </c>
      <c r="H35" s="13" t="s">
        <v>1600</v>
      </c>
      <c r="I35" s="13" t="s">
        <v>72</v>
      </c>
      <c r="J35" s="13" t="s">
        <v>1202</v>
      </c>
      <c r="K35" s="13" t="s">
        <v>142</v>
      </c>
      <c r="L35" s="13" t="s">
        <v>1624</v>
      </c>
      <c r="M35" s="13" t="s">
        <v>1604</v>
      </c>
      <c r="N35" s="13"/>
      <c r="O35" s="1" t="s">
        <v>275</v>
      </c>
      <c r="P35" s="2" t="str">
        <f>LEFT(Table9[[#This Row],['[4']]],FIND(" ",Table9[[#This Row],['[4']]],1)-1)</f>
        <v>500</v>
      </c>
      <c r="Q35" s="2" t="str">
        <f>MID(Table9[[#This Row],['[4']]],FIND("x",Table9[[#This Row],['[4']]],1)+2,FIND("x",Table9[[#This Row],['[4']]],7)-(FIND("x",Table9[[#This Row],['[4']]],1)+2))</f>
        <v xml:space="preserve">500 </v>
      </c>
      <c r="R35" s="2" t="str">
        <f>RIGHT(Table9[[#This Row],['[4']]],LEN(Table9[[#This Row],['[4']]])-(FIND("x",Table9[[#This Row],['[4']]],7)+1))</f>
        <v>400</v>
      </c>
      <c r="S35" s="2"/>
      <c r="T35" s="2">
        <f t="shared" si="0"/>
        <v>0.1</v>
      </c>
    </row>
    <row r="36" spans="1:20" ht="30" x14ac:dyDescent="0.25">
      <c r="A36" s="31">
        <v>31</v>
      </c>
      <c r="B36" s="1" t="s">
        <v>1633</v>
      </c>
      <c r="C36" s="13" t="s">
        <v>9</v>
      </c>
      <c r="D36" s="34" t="s">
        <v>1969</v>
      </c>
      <c r="E36" s="13">
        <v>15</v>
      </c>
      <c r="F36" s="16">
        <v>1</v>
      </c>
      <c r="G36" s="16" t="s">
        <v>1430</v>
      </c>
      <c r="H36" s="13" t="s">
        <v>1600</v>
      </c>
      <c r="I36" s="13" t="s">
        <v>72</v>
      </c>
      <c r="J36" s="13" t="s">
        <v>1202</v>
      </c>
      <c r="K36" s="13" t="s">
        <v>142</v>
      </c>
      <c r="L36" s="13" t="s">
        <v>1624</v>
      </c>
      <c r="M36" s="13" t="s">
        <v>1604</v>
      </c>
      <c r="N36" s="13"/>
      <c r="O36" s="1" t="s">
        <v>275</v>
      </c>
      <c r="P36" s="2" t="str">
        <f>LEFT(Table9[[#This Row],['[4']]],FIND(" ",Table9[[#This Row],['[4']]],1)-1)</f>
        <v>600</v>
      </c>
      <c r="Q36" s="2" t="str">
        <f>MID(Table9[[#This Row],['[4']]],FIND("x",Table9[[#This Row],['[4']]],1)+2,FIND("x",Table9[[#This Row],['[4']]],7)-(FIND("x",Table9[[#This Row],['[4']]],1)+2))</f>
        <v xml:space="preserve">300 </v>
      </c>
      <c r="R36" s="2" t="str">
        <f>RIGHT(Table9[[#This Row],['[4']]],LEN(Table9[[#This Row],['[4']]])-(FIND("x",Table9[[#This Row],['[4']]],7)+1))</f>
        <v>300</v>
      </c>
      <c r="S36" s="2"/>
      <c r="T36" s="2">
        <f t="shared" si="0"/>
        <v>5.3999999999999999E-2</v>
      </c>
    </row>
    <row r="37" spans="1:20" ht="30" x14ac:dyDescent="0.25">
      <c r="A37" s="31">
        <v>32</v>
      </c>
      <c r="B37" s="1" t="s">
        <v>1563</v>
      </c>
      <c r="C37" s="13" t="s">
        <v>14</v>
      </c>
      <c r="D37" s="34" t="s">
        <v>1940</v>
      </c>
      <c r="E37" s="13">
        <v>10</v>
      </c>
      <c r="F37" s="16">
        <v>1</v>
      </c>
      <c r="G37" s="16" t="s">
        <v>1430</v>
      </c>
      <c r="H37" s="13" t="s">
        <v>1600</v>
      </c>
      <c r="I37" s="13" t="s">
        <v>72</v>
      </c>
      <c r="J37" s="13" t="s">
        <v>1202</v>
      </c>
      <c r="K37" s="13" t="s">
        <v>142</v>
      </c>
      <c r="L37" s="13" t="s">
        <v>1624</v>
      </c>
      <c r="M37" s="13" t="s">
        <v>1604</v>
      </c>
      <c r="N37" s="13"/>
      <c r="O37" s="1" t="s">
        <v>275</v>
      </c>
      <c r="P37" s="2" t="str">
        <f>LEFT(Table9[[#This Row],['[4']]],FIND(" ",Table9[[#This Row],['[4']]],1)-1)</f>
        <v>400</v>
      </c>
      <c r="Q37" s="2" t="str">
        <f>MID(Table9[[#This Row],['[4']]],FIND("x",Table9[[#This Row],['[4']]],1)+2,FIND("x",Table9[[#This Row],['[4']]],7)-(FIND("x",Table9[[#This Row],['[4']]],1)+2))</f>
        <v xml:space="preserve">400 </v>
      </c>
      <c r="R37" s="2" t="str">
        <f>RIGHT(Table9[[#This Row],['[4']]],LEN(Table9[[#This Row],['[4']]])-(FIND("x",Table9[[#This Row],['[4']]],7)+1))</f>
        <v>500</v>
      </c>
      <c r="S37" s="2"/>
      <c r="T37" s="2">
        <f t="shared" si="0"/>
        <v>0.08</v>
      </c>
    </row>
    <row r="38" spans="1:20" ht="30" x14ac:dyDescent="0.25">
      <c r="A38" s="31">
        <v>33</v>
      </c>
      <c r="B38" s="1" t="s">
        <v>1634</v>
      </c>
      <c r="C38" s="13" t="s">
        <v>9</v>
      </c>
      <c r="D38" s="34" t="s">
        <v>1970</v>
      </c>
      <c r="E38" s="13">
        <v>5</v>
      </c>
      <c r="F38" s="16">
        <v>1</v>
      </c>
      <c r="G38" s="16" t="s">
        <v>1430</v>
      </c>
      <c r="H38" s="13" t="s">
        <v>1600</v>
      </c>
      <c r="I38" s="13" t="s">
        <v>72</v>
      </c>
      <c r="J38" s="13" t="s">
        <v>1202</v>
      </c>
      <c r="K38" s="13" t="s">
        <v>142</v>
      </c>
      <c r="L38" s="13" t="s">
        <v>1624</v>
      </c>
      <c r="M38" s="13" t="s">
        <v>1604</v>
      </c>
      <c r="N38" s="13"/>
      <c r="O38" s="1" t="s">
        <v>275</v>
      </c>
      <c r="P38" s="2" t="str">
        <f>LEFT(Table9[[#This Row],['[4']]],FIND(" ",Table9[[#This Row],['[4']]],1)-1)</f>
        <v>600</v>
      </c>
      <c r="Q38" s="2" t="str">
        <f>MID(Table9[[#This Row],['[4']]],FIND("x",Table9[[#This Row],['[4']]],1)+2,FIND("x",Table9[[#This Row],['[4']]],7)-(FIND("x",Table9[[#This Row],['[4']]],1)+2))</f>
        <v xml:space="preserve">400 </v>
      </c>
      <c r="R38" s="2" t="str">
        <f>RIGHT(Table9[[#This Row],['[4']]],LEN(Table9[[#This Row],['[4']]])-(FIND("x",Table9[[#This Row],['[4']]],7)+1))</f>
        <v>200</v>
      </c>
      <c r="S38" s="2"/>
      <c r="T38" s="2">
        <f t="shared" si="0"/>
        <v>4.8000000000000001E-2</v>
      </c>
    </row>
    <row r="39" spans="1:20" ht="30" x14ac:dyDescent="0.25">
      <c r="A39" s="31">
        <v>34</v>
      </c>
      <c r="B39" s="1" t="s">
        <v>1635</v>
      </c>
      <c r="C39" s="13" t="s">
        <v>9</v>
      </c>
      <c r="D39" s="34" t="s">
        <v>1971</v>
      </c>
      <c r="E39" s="13">
        <v>80</v>
      </c>
      <c r="F39" s="16">
        <v>1</v>
      </c>
      <c r="G39" s="16" t="s">
        <v>1430</v>
      </c>
      <c r="H39" s="13" t="s">
        <v>1600</v>
      </c>
      <c r="I39" s="13" t="s">
        <v>72</v>
      </c>
      <c r="J39" s="13" t="s">
        <v>1202</v>
      </c>
      <c r="K39" s="13" t="s">
        <v>142</v>
      </c>
      <c r="L39" s="13" t="s">
        <v>1624</v>
      </c>
      <c r="M39" s="13" t="s">
        <v>1604</v>
      </c>
      <c r="N39" s="13"/>
      <c r="O39" s="1" t="s">
        <v>275</v>
      </c>
      <c r="P39" s="2" t="str">
        <f>LEFT(Table9[[#This Row],['[4']]],FIND(" ",Table9[[#This Row],['[4']]],1)-1)</f>
        <v>600</v>
      </c>
      <c r="Q39" s="2" t="str">
        <f>MID(Table9[[#This Row],['[4']]],FIND("x",Table9[[#This Row],['[4']]],1)+2,FIND("x",Table9[[#This Row],['[4']]],7)-(FIND("x",Table9[[#This Row],['[4']]],1)+2))</f>
        <v xml:space="preserve">600 </v>
      </c>
      <c r="R39" s="2" t="str">
        <f>RIGHT(Table9[[#This Row],['[4']]],LEN(Table9[[#This Row],['[4']]])-(FIND("x",Table9[[#This Row],['[4']]],7)+1))</f>
        <v>800</v>
      </c>
      <c r="S39" s="2"/>
      <c r="T39" s="2">
        <f t="shared" si="0"/>
        <v>0.28799999999999998</v>
      </c>
    </row>
    <row r="40" spans="1:20" ht="30" x14ac:dyDescent="0.25">
      <c r="A40" s="31">
        <v>35</v>
      </c>
      <c r="B40" s="1" t="s">
        <v>1636</v>
      </c>
      <c r="C40" s="13" t="s">
        <v>9</v>
      </c>
      <c r="D40" s="34" t="s">
        <v>1972</v>
      </c>
      <c r="E40" s="13">
        <v>10</v>
      </c>
      <c r="F40" s="16">
        <v>1</v>
      </c>
      <c r="G40" s="16" t="s">
        <v>1430</v>
      </c>
      <c r="H40" s="13" t="s">
        <v>1600</v>
      </c>
      <c r="I40" s="13" t="s">
        <v>72</v>
      </c>
      <c r="J40" s="13" t="s">
        <v>1202</v>
      </c>
      <c r="K40" s="13" t="s">
        <v>142</v>
      </c>
      <c r="L40" s="13" t="s">
        <v>1624</v>
      </c>
      <c r="M40" s="13" t="s">
        <v>1604</v>
      </c>
      <c r="N40" s="13"/>
      <c r="O40" s="1" t="s">
        <v>275</v>
      </c>
      <c r="P40" s="2" t="str">
        <f>LEFT(Table9[[#This Row],['[4']]],FIND(" ",Table9[[#This Row],['[4']]],1)-1)</f>
        <v>300</v>
      </c>
      <c r="Q40" s="2" t="str">
        <f>MID(Table9[[#This Row],['[4']]],FIND("x",Table9[[#This Row],['[4']]],1)+2,FIND("x",Table9[[#This Row],['[4']]],7)-(FIND("x",Table9[[#This Row],['[4']]],1)+2))</f>
        <v xml:space="preserve">200 </v>
      </c>
      <c r="R40" s="2" t="str">
        <f>RIGHT(Table9[[#This Row],['[4']]],LEN(Table9[[#This Row],['[4']]])-(FIND("x",Table9[[#This Row],['[4']]],7)+1))</f>
        <v>400</v>
      </c>
      <c r="S40" s="2"/>
      <c r="T40" s="2">
        <f t="shared" si="0"/>
        <v>2.4E-2</v>
      </c>
    </row>
    <row r="41" spans="1:20" ht="30" x14ac:dyDescent="0.25">
      <c r="A41" s="31">
        <v>36</v>
      </c>
      <c r="B41" s="1" t="s">
        <v>1625</v>
      </c>
      <c r="C41" s="13" t="s">
        <v>9</v>
      </c>
      <c r="D41" s="34" t="s">
        <v>832</v>
      </c>
      <c r="E41" s="13">
        <v>8</v>
      </c>
      <c r="F41" s="16">
        <v>1</v>
      </c>
      <c r="G41" s="16" t="s">
        <v>1430</v>
      </c>
      <c r="H41" s="13" t="s">
        <v>1600</v>
      </c>
      <c r="I41" s="13" t="s">
        <v>72</v>
      </c>
      <c r="J41" s="13" t="s">
        <v>1202</v>
      </c>
      <c r="K41" s="13" t="s">
        <v>142</v>
      </c>
      <c r="L41" s="13" t="s">
        <v>1624</v>
      </c>
      <c r="M41" s="13" t="s">
        <v>1604</v>
      </c>
      <c r="N41" s="13"/>
      <c r="O41" s="1" t="s">
        <v>275</v>
      </c>
      <c r="P41" s="2" t="str">
        <f>LEFT(Table9[[#This Row],['[4']]],FIND(" ",Table9[[#This Row],['[4']]],1)-1)</f>
        <v>300</v>
      </c>
      <c r="Q41" s="2" t="str">
        <f>MID(Table9[[#This Row],['[4']]],FIND("x",Table9[[#This Row],['[4']]],1)+2,FIND("x",Table9[[#This Row],['[4']]],7)-(FIND("x",Table9[[#This Row],['[4']]],1)+2))</f>
        <v xml:space="preserve">300 </v>
      </c>
      <c r="R41" s="2" t="str">
        <f>RIGHT(Table9[[#This Row],['[4']]],LEN(Table9[[#This Row],['[4']]])-(FIND("x",Table9[[#This Row],['[4']]],7)+1))</f>
        <v>400</v>
      </c>
      <c r="S41" s="2"/>
      <c r="T41" s="2">
        <f t="shared" si="0"/>
        <v>3.5999999999999997E-2</v>
      </c>
    </row>
    <row r="42" spans="1:20" ht="30" x14ac:dyDescent="0.25">
      <c r="A42" s="31">
        <v>37</v>
      </c>
      <c r="B42" s="1" t="s">
        <v>1637</v>
      </c>
      <c r="C42" s="13" t="s">
        <v>9</v>
      </c>
      <c r="D42" s="34" t="s">
        <v>1692</v>
      </c>
      <c r="E42" s="13">
        <v>25</v>
      </c>
      <c r="F42" s="16">
        <v>1</v>
      </c>
      <c r="G42" s="16" t="s">
        <v>1430</v>
      </c>
      <c r="H42" s="13" t="s">
        <v>1600</v>
      </c>
      <c r="I42" s="13" t="s">
        <v>72</v>
      </c>
      <c r="J42" s="13" t="s">
        <v>892</v>
      </c>
      <c r="K42" s="13" t="s">
        <v>142</v>
      </c>
      <c r="L42" s="13" t="s">
        <v>1616</v>
      </c>
      <c r="M42" s="13" t="s">
        <v>1604</v>
      </c>
      <c r="N42" s="13"/>
      <c r="O42" s="1" t="s">
        <v>275</v>
      </c>
      <c r="P42" s="2" t="str">
        <f>LEFT(Table9[[#This Row],['[4']]],FIND(" ",Table9[[#This Row],['[4']]],1)-1)</f>
        <v>500</v>
      </c>
      <c r="Q42" s="2" t="str">
        <f>MID(Table9[[#This Row],['[4']]],FIND("x",Table9[[#This Row],['[4']]],1)+2,FIND("x",Table9[[#This Row],['[4']]],7)-(FIND("x",Table9[[#This Row],['[4']]],1)+2))</f>
        <v xml:space="preserve">500 </v>
      </c>
      <c r="R42" s="2" t="str">
        <f>RIGHT(Table9[[#This Row],['[4']]],LEN(Table9[[#This Row],['[4']]])-(FIND("x",Table9[[#This Row],['[4']]],7)+1))</f>
        <v>1000</v>
      </c>
      <c r="S42" s="2"/>
      <c r="T42" s="2">
        <f t="shared" si="0"/>
        <v>0.25</v>
      </c>
    </row>
    <row r="43" spans="1:20" ht="30" x14ac:dyDescent="0.25">
      <c r="A43" s="31">
        <v>38</v>
      </c>
      <c r="B43" s="1" t="s">
        <v>1589</v>
      </c>
      <c r="C43" s="13" t="s">
        <v>7</v>
      </c>
      <c r="D43" s="34" t="s">
        <v>1176</v>
      </c>
      <c r="E43" s="13">
        <v>10</v>
      </c>
      <c r="F43" s="16">
        <v>25</v>
      </c>
      <c r="G43" s="16" t="s">
        <v>1430</v>
      </c>
      <c r="H43" s="13" t="s">
        <v>1600</v>
      </c>
      <c r="I43" s="13" t="s">
        <v>104</v>
      </c>
      <c r="J43" s="13" t="s">
        <v>980</v>
      </c>
      <c r="K43" s="13" t="s">
        <v>142</v>
      </c>
      <c r="L43" s="13" t="s">
        <v>1616</v>
      </c>
      <c r="M43" s="13" t="s">
        <v>1604</v>
      </c>
      <c r="N43" s="13"/>
      <c r="O43" s="1" t="s">
        <v>275</v>
      </c>
      <c r="P43" s="2" t="str">
        <f>LEFT(Table9[[#This Row],['[4']]],FIND(" ",Table9[[#This Row],['[4']]],1)-1)</f>
        <v>600</v>
      </c>
      <c r="Q43" s="2" t="str">
        <f>MID(Table9[[#This Row],['[4']]],FIND("x",Table9[[#This Row],['[4']]],1)+2,FIND("x",Table9[[#This Row],['[4']]],7)-(FIND("x",Table9[[#This Row],['[4']]],1)+2))</f>
        <v xml:space="preserve">500 </v>
      </c>
      <c r="R43" s="2" t="str">
        <f>RIGHT(Table9[[#This Row],['[4']]],LEN(Table9[[#This Row],['[4']]])-(FIND("x",Table9[[#This Row],['[4']]],7)+1))</f>
        <v>500</v>
      </c>
      <c r="S43" s="2"/>
      <c r="T43" s="2">
        <f t="shared" si="0"/>
        <v>0.15</v>
      </c>
    </row>
    <row r="44" spans="1:20" ht="30" x14ac:dyDescent="0.25">
      <c r="A44" s="31">
        <v>39</v>
      </c>
      <c r="B44" s="1" t="s">
        <v>1638</v>
      </c>
      <c r="C44" s="13" t="s">
        <v>10</v>
      </c>
      <c r="D44" s="34" t="s">
        <v>1973</v>
      </c>
      <c r="E44" s="13">
        <v>5</v>
      </c>
      <c r="F44" s="16">
        <v>50</v>
      </c>
      <c r="G44" s="16" t="s">
        <v>1430</v>
      </c>
      <c r="H44" s="13" t="s">
        <v>1600</v>
      </c>
      <c r="I44" s="13" t="s">
        <v>72</v>
      </c>
      <c r="J44" s="13" t="s">
        <v>815</v>
      </c>
      <c r="K44" s="13" t="s">
        <v>142</v>
      </c>
      <c r="L44" s="13" t="s">
        <v>1616</v>
      </c>
      <c r="M44" s="13" t="s">
        <v>1604</v>
      </c>
      <c r="N44" s="13"/>
      <c r="O44" s="1" t="s">
        <v>275</v>
      </c>
      <c r="P44" s="2" t="str">
        <f>LEFT(Table9[[#This Row],['[4']]],FIND(" ",Table9[[#This Row],['[4']]],1)-1)</f>
        <v>220</v>
      </c>
      <c r="Q44" s="2" t="str">
        <f>MID(Table9[[#This Row],['[4']]],FIND("x",Table9[[#This Row],['[4']]],1)+2,FIND("x",Table9[[#This Row],['[4']]],7)-(FIND("x",Table9[[#This Row],['[4']]],1)+2))</f>
        <v xml:space="preserve">300 </v>
      </c>
      <c r="R44" s="2" t="str">
        <f>RIGHT(Table9[[#This Row],['[4']]],LEN(Table9[[#This Row],['[4']]])-(FIND("x",Table9[[#This Row],['[4']]],7)+1))</f>
        <v>400</v>
      </c>
      <c r="S44" s="2"/>
      <c r="T44" s="2">
        <f t="shared" si="0"/>
        <v>2.64E-2</v>
      </c>
    </row>
    <row r="45" spans="1:20" ht="30" x14ac:dyDescent="0.25">
      <c r="A45" s="31">
        <v>40</v>
      </c>
      <c r="B45" s="1" t="s">
        <v>1639</v>
      </c>
      <c r="C45" s="13" t="s">
        <v>16</v>
      </c>
      <c r="D45" s="34" t="s">
        <v>280</v>
      </c>
      <c r="E45" s="13">
        <v>150</v>
      </c>
      <c r="F45" s="16">
        <v>2</v>
      </c>
      <c r="G45" s="16" t="s">
        <v>1430</v>
      </c>
      <c r="H45" s="13" t="s">
        <v>1600</v>
      </c>
      <c r="I45" s="13" t="s">
        <v>72</v>
      </c>
      <c r="J45" s="13" t="s">
        <v>1202</v>
      </c>
      <c r="K45" s="13" t="s">
        <v>142</v>
      </c>
      <c r="L45" s="13" t="s">
        <v>1616</v>
      </c>
      <c r="M45" s="13" t="s">
        <v>1604</v>
      </c>
      <c r="N45" s="13"/>
      <c r="O45" s="1" t="s">
        <v>275</v>
      </c>
      <c r="P45" s="2" t="str">
        <f>LEFT(Table9[[#This Row],['[4']]],FIND(" ",Table9[[#This Row],['[4']]],1)-1)</f>
        <v>1000</v>
      </c>
      <c r="Q45" s="2" t="str">
        <f>MID(Table9[[#This Row],['[4']]],FIND("x",Table9[[#This Row],['[4']]],1)+2,FIND("x",Table9[[#This Row],['[4']]],7)-(FIND("x",Table9[[#This Row],['[4']]],1)+2))</f>
        <v xml:space="preserve">1000 </v>
      </c>
      <c r="R45" s="2" t="str">
        <f>RIGHT(Table9[[#This Row],['[4']]],LEN(Table9[[#This Row],['[4']]])-(FIND("x",Table9[[#This Row],['[4']]],7)+1))</f>
        <v>1000</v>
      </c>
      <c r="S45" s="2"/>
      <c r="T45" s="2">
        <f t="shared" si="0"/>
        <v>1</v>
      </c>
    </row>
    <row r="46" spans="1:20" ht="30" x14ac:dyDescent="0.25">
      <c r="A46" s="31">
        <v>41</v>
      </c>
      <c r="B46" s="1" t="s">
        <v>1640</v>
      </c>
      <c r="C46" s="13" t="s">
        <v>13</v>
      </c>
      <c r="D46" s="34" t="s">
        <v>536</v>
      </c>
      <c r="E46" s="13">
        <v>50</v>
      </c>
      <c r="F46" s="16">
        <v>10</v>
      </c>
      <c r="G46" s="16" t="s">
        <v>1430</v>
      </c>
      <c r="H46" s="13" t="s">
        <v>1600</v>
      </c>
      <c r="I46" s="13" t="s">
        <v>72</v>
      </c>
      <c r="J46" s="13" t="s">
        <v>1202</v>
      </c>
      <c r="K46" s="13" t="s">
        <v>142</v>
      </c>
      <c r="L46" s="13" t="s">
        <v>1616</v>
      </c>
      <c r="M46" s="13" t="s">
        <v>1604</v>
      </c>
      <c r="N46" s="13"/>
      <c r="O46" s="1" t="s">
        <v>275</v>
      </c>
      <c r="P46" s="2" t="str">
        <f>LEFT(Table9[[#This Row],['[4']]],FIND(" ",Table9[[#This Row],['[4']]],1)-1)</f>
        <v>500</v>
      </c>
      <c r="Q46" s="2" t="str">
        <f>MID(Table9[[#This Row],['[4']]],FIND("x",Table9[[#This Row],['[4']]],1)+2,FIND("x",Table9[[#This Row],['[4']]],7)-(FIND("x",Table9[[#This Row],['[4']]],1)+2))</f>
        <v xml:space="preserve">500 </v>
      </c>
      <c r="R46" s="2" t="str">
        <f>RIGHT(Table9[[#This Row],['[4']]],LEN(Table9[[#This Row],['[4']]])-(FIND("x",Table9[[#This Row],['[4']]],7)+1))</f>
        <v>500</v>
      </c>
      <c r="S46" s="2"/>
      <c r="T46" s="2">
        <f t="shared" si="0"/>
        <v>0.125</v>
      </c>
    </row>
    <row r="47" spans="1:20" ht="30" x14ac:dyDescent="0.25">
      <c r="A47" s="31">
        <v>42</v>
      </c>
      <c r="B47" s="1" t="s">
        <v>1450</v>
      </c>
      <c r="C47" s="13" t="s">
        <v>7</v>
      </c>
      <c r="D47" s="34" t="s">
        <v>1974</v>
      </c>
      <c r="E47" s="13">
        <v>5</v>
      </c>
      <c r="F47" s="16">
        <v>3</v>
      </c>
      <c r="G47" s="16" t="s">
        <v>1430</v>
      </c>
      <c r="H47" s="13" t="s">
        <v>1600</v>
      </c>
      <c r="I47" s="13" t="s">
        <v>72</v>
      </c>
      <c r="J47" s="13" t="s">
        <v>256</v>
      </c>
      <c r="K47" s="13" t="s">
        <v>142</v>
      </c>
      <c r="L47" s="13" t="s">
        <v>1616</v>
      </c>
      <c r="M47" s="13" t="s">
        <v>1604</v>
      </c>
      <c r="N47" s="13"/>
      <c r="O47" s="1" t="s">
        <v>275</v>
      </c>
      <c r="P47" s="2" t="str">
        <f>LEFT(Table9[[#This Row],['[4']]],FIND(" ",Table9[[#This Row],['[4']]],1)-1)</f>
        <v>200</v>
      </c>
      <c r="Q47" s="2" t="str">
        <f>MID(Table9[[#This Row],['[4']]],FIND("x",Table9[[#This Row],['[4']]],1)+2,FIND("x",Table9[[#This Row],['[4']]],7)-(FIND("x",Table9[[#This Row],['[4']]],1)+2))</f>
        <v xml:space="preserve">500 </v>
      </c>
      <c r="R47" s="2" t="str">
        <f>RIGHT(Table9[[#This Row],['[4']]],LEN(Table9[[#This Row],['[4']]])-(FIND("x",Table9[[#This Row],['[4']]],7)+1))</f>
        <v>400</v>
      </c>
      <c r="S47" s="2"/>
      <c r="T47" s="2">
        <f t="shared" si="0"/>
        <v>0.04</v>
      </c>
    </row>
    <row r="48" spans="1:20" ht="30" x14ac:dyDescent="0.25">
      <c r="A48" s="31">
        <v>43</v>
      </c>
      <c r="B48" s="1" t="s">
        <v>1641</v>
      </c>
      <c r="C48" s="13" t="s">
        <v>18</v>
      </c>
      <c r="D48" s="34" t="s">
        <v>1692</v>
      </c>
      <c r="E48" s="13">
        <v>10</v>
      </c>
      <c r="F48" s="16">
        <v>30</v>
      </c>
      <c r="G48" s="16" t="s">
        <v>1430</v>
      </c>
      <c r="H48" s="13" t="s">
        <v>1600</v>
      </c>
      <c r="I48" s="13" t="s">
        <v>72</v>
      </c>
      <c r="J48" s="13" t="s">
        <v>256</v>
      </c>
      <c r="K48" s="13" t="s">
        <v>142</v>
      </c>
      <c r="L48" s="13" t="s">
        <v>1616</v>
      </c>
      <c r="M48" s="13" t="s">
        <v>1604</v>
      </c>
      <c r="N48" s="13"/>
      <c r="O48" s="1" t="s">
        <v>275</v>
      </c>
      <c r="P48" s="2" t="str">
        <f>LEFT(Table9[[#This Row],['[4']]],FIND(" ",Table9[[#This Row],['[4']]],1)-1)</f>
        <v>500</v>
      </c>
      <c r="Q48" s="2" t="str">
        <f>MID(Table9[[#This Row],['[4']]],FIND("x",Table9[[#This Row],['[4']]],1)+2,FIND("x",Table9[[#This Row],['[4']]],7)-(FIND("x",Table9[[#This Row],['[4']]],1)+2))</f>
        <v xml:space="preserve">500 </v>
      </c>
      <c r="R48" s="2" t="str">
        <f>RIGHT(Table9[[#This Row],['[4']]],LEN(Table9[[#This Row],['[4']]])-(FIND("x",Table9[[#This Row],['[4']]],7)+1))</f>
        <v>1000</v>
      </c>
      <c r="S48" s="2"/>
      <c r="T48" s="2">
        <f t="shared" si="0"/>
        <v>0.25</v>
      </c>
    </row>
    <row r="49" spans="1:20" ht="30" x14ac:dyDescent="0.25">
      <c r="A49" s="31">
        <v>44</v>
      </c>
      <c r="B49" s="1" t="s">
        <v>1621</v>
      </c>
      <c r="C49" s="13" t="s">
        <v>9</v>
      </c>
      <c r="D49" s="34" t="s">
        <v>883</v>
      </c>
      <c r="E49" s="13">
        <v>35</v>
      </c>
      <c r="F49" s="16">
        <v>1</v>
      </c>
      <c r="G49" s="16" t="s">
        <v>1430</v>
      </c>
      <c r="H49" s="13" t="s">
        <v>1600</v>
      </c>
      <c r="I49" s="13" t="s">
        <v>72</v>
      </c>
      <c r="J49" s="13" t="s">
        <v>256</v>
      </c>
      <c r="K49" s="13" t="s">
        <v>142</v>
      </c>
      <c r="L49" s="13" t="s">
        <v>1607</v>
      </c>
      <c r="M49" s="13" t="s">
        <v>1604</v>
      </c>
      <c r="N49" s="13"/>
      <c r="O49" s="1" t="s">
        <v>275</v>
      </c>
      <c r="P49" s="2" t="str">
        <f>LEFT(Table9[[#This Row],['[4']]],FIND(" ",Table9[[#This Row],['[4']]],1)-1)</f>
        <v>400</v>
      </c>
      <c r="Q49" s="2" t="str">
        <f>MID(Table9[[#This Row],['[4']]],FIND("x",Table9[[#This Row],['[4']]],1)+2,FIND("x",Table9[[#This Row],['[4']]],7)-(FIND("x",Table9[[#This Row],['[4']]],1)+2))</f>
        <v xml:space="preserve">400 </v>
      </c>
      <c r="R49" s="2" t="str">
        <f>RIGHT(Table9[[#This Row],['[4']]],LEN(Table9[[#This Row],['[4']]])-(FIND("x",Table9[[#This Row],['[4']]],7)+1))</f>
        <v>900</v>
      </c>
      <c r="S49" s="2"/>
      <c r="T49" s="2">
        <f t="shared" si="0"/>
        <v>0.14399999999999999</v>
      </c>
    </row>
    <row r="50" spans="1:20" ht="30" x14ac:dyDescent="0.25">
      <c r="A50" s="31">
        <v>45</v>
      </c>
      <c r="B50" s="1" t="s">
        <v>1580</v>
      </c>
      <c r="C50" s="13" t="s">
        <v>11</v>
      </c>
      <c r="D50" s="34" t="s">
        <v>1271</v>
      </c>
      <c r="E50" s="13">
        <v>5</v>
      </c>
      <c r="F50" s="16">
        <v>50</v>
      </c>
      <c r="G50" s="16" t="s">
        <v>1430</v>
      </c>
      <c r="H50" s="13" t="s">
        <v>1600</v>
      </c>
      <c r="I50" s="13" t="s">
        <v>104</v>
      </c>
      <c r="J50" s="13" t="s">
        <v>980</v>
      </c>
      <c r="K50" s="13" t="s">
        <v>142</v>
      </c>
      <c r="L50" s="13" t="s">
        <v>1616</v>
      </c>
      <c r="M50" s="13" t="s">
        <v>1604</v>
      </c>
      <c r="N50" s="13"/>
      <c r="O50" s="1" t="s">
        <v>275</v>
      </c>
      <c r="P50" s="2" t="str">
        <f>LEFT(Table9[[#This Row],['[4']]],FIND(" ",Table9[[#This Row],['[4']]],1)-1)</f>
        <v>300</v>
      </c>
      <c r="Q50" s="2" t="str">
        <f>MID(Table9[[#This Row],['[4']]],FIND("x",Table9[[#This Row],['[4']]],1)+2,FIND("x",Table9[[#This Row],['[4']]],7)-(FIND("x",Table9[[#This Row],['[4']]],1)+2))</f>
        <v xml:space="preserve">400 </v>
      </c>
      <c r="R50" s="2" t="str">
        <f>RIGHT(Table9[[#This Row],['[4']]],LEN(Table9[[#This Row],['[4']]])-(FIND("x",Table9[[#This Row],['[4']]],7)+1))</f>
        <v>400</v>
      </c>
      <c r="S50" s="2"/>
      <c r="T50" s="2">
        <f t="shared" si="0"/>
        <v>4.8000000000000001E-2</v>
      </c>
    </row>
    <row r="51" spans="1:20" ht="30" x14ac:dyDescent="0.25">
      <c r="A51" s="31">
        <v>46</v>
      </c>
      <c r="B51" s="1" t="s">
        <v>1642</v>
      </c>
      <c r="C51" s="13" t="s">
        <v>15</v>
      </c>
      <c r="D51" s="34" t="s">
        <v>1271</v>
      </c>
      <c r="E51" s="13">
        <v>5</v>
      </c>
      <c r="F51" s="16">
        <v>40</v>
      </c>
      <c r="G51" s="16" t="s">
        <v>1430</v>
      </c>
      <c r="H51" s="13" t="s">
        <v>1600</v>
      </c>
      <c r="I51" s="13" t="s">
        <v>72</v>
      </c>
      <c r="J51" s="13" t="s">
        <v>256</v>
      </c>
      <c r="K51" s="13" t="s">
        <v>142</v>
      </c>
      <c r="L51" s="13" t="s">
        <v>1607</v>
      </c>
      <c r="M51" s="13" t="s">
        <v>1604</v>
      </c>
      <c r="N51" s="13"/>
      <c r="O51" s="1" t="s">
        <v>275</v>
      </c>
      <c r="P51" s="2" t="str">
        <f>LEFT(Table9[[#This Row],['[4']]],FIND(" ",Table9[[#This Row],['[4']]],1)-1)</f>
        <v>300</v>
      </c>
      <c r="Q51" s="2" t="str">
        <f>MID(Table9[[#This Row],['[4']]],FIND("x",Table9[[#This Row],['[4']]],1)+2,FIND("x",Table9[[#This Row],['[4']]],7)-(FIND("x",Table9[[#This Row],['[4']]],1)+2))</f>
        <v xml:space="preserve">400 </v>
      </c>
      <c r="R51" s="2" t="str">
        <f>RIGHT(Table9[[#This Row],['[4']]],LEN(Table9[[#This Row],['[4']]])-(FIND("x",Table9[[#This Row],['[4']]],7)+1))</f>
        <v>400</v>
      </c>
      <c r="S51" s="2"/>
      <c r="T51" s="2">
        <f t="shared" ref="T51" si="1">P51*Q51*R51/1000000000</f>
        <v>4.8000000000000001E-2</v>
      </c>
    </row>
    <row r="52" spans="1:20" ht="30" x14ac:dyDescent="0.25">
      <c r="A52" s="39"/>
      <c r="B52" s="1" t="s">
        <v>810</v>
      </c>
      <c r="C52" s="31"/>
      <c r="D52" s="31" t="str">
        <f>CONCATENATE(ROUND(SUMPRODUCT(Table9['[6']],T6:T51),2)," m3")</f>
        <v>99,67 m3</v>
      </c>
      <c r="E52" s="31" t="str">
        <f>CONCATENATE(ROUND(SUMPRODUCT(Table9['[5']],Table9['[6']]),0)," kg")</f>
        <v>14512 kg</v>
      </c>
      <c r="F52" s="16">
        <f>SUBTOTAL(109,Table9['[6']])</f>
        <v>303</v>
      </c>
      <c r="G52" s="16"/>
      <c r="H52" s="31"/>
      <c r="I52" s="31"/>
      <c r="J52" s="31"/>
      <c r="K52" s="31"/>
      <c r="L52" s="31"/>
      <c r="M52" s="31"/>
      <c r="N52" s="31"/>
      <c r="O52" s="1" t="s">
        <v>275</v>
      </c>
    </row>
    <row r="53" spans="1:20" x14ac:dyDescent="0.25">
      <c r="A53" s="13"/>
      <c r="C53" s="13"/>
      <c r="D53" s="13"/>
      <c r="E53" s="13"/>
      <c r="F53" s="13"/>
      <c r="G53" s="13"/>
      <c r="H53" s="13"/>
      <c r="I53" s="13"/>
      <c r="J53" s="13"/>
      <c r="K53" s="13"/>
      <c r="L53" s="13"/>
      <c r="M53" s="13"/>
      <c r="N53"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3" fitToHeight="0" orientation="portrait" r:id="rId1"/>
  <ignoredErrors>
    <ignoredError sqref="I6:L51" numberStoredAsText="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48"/>
  <sheetViews>
    <sheetView zoomScaleNormal="100" zoomScaleSheetLayoutView="100" workbookViewId="0">
      <pane ySplit="5" topLeftCell="A6" activePane="bottomLeft" state="frozen"/>
      <selection pane="bottomLeft" activeCell="A6" sqref="A6"/>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3" width="11.42578125" style="1" customWidth="1"/>
    <col min="14" max="14" width="24.7109375" style="1" customWidth="1"/>
    <col min="15" max="15" width="8.85546875" style="1"/>
    <col min="16" max="20" width="0" style="1" hidden="1" customWidth="1"/>
    <col min="21" max="16384" width="8.85546875" style="1"/>
  </cols>
  <sheetData>
    <row r="1" spans="1:20" ht="18.75" x14ac:dyDescent="0.25">
      <c r="A1" s="47" t="str">
        <f>KOPSAVILKUMS!B16</f>
        <v>Miera iela 32 (Salaspils)</v>
      </c>
      <c r="B1" s="47"/>
      <c r="C1" s="47"/>
      <c r="D1" s="47"/>
      <c r="E1" s="47"/>
      <c r="F1" s="47"/>
      <c r="G1" s="47"/>
      <c r="H1" s="47"/>
      <c r="I1" s="47"/>
      <c r="J1" s="47"/>
      <c r="K1" s="47"/>
      <c r="L1" s="47"/>
      <c r="M1" s="47"/>
      <c r="N1" s="47"/>
    </row>
    <row r="2" spans="1:20" x14ac:dyDescent="0.25">
      <c r="A2" s="31"/>
      <c r="B2" s="31"/>
      <c r="C2" s="31"/>
      <c r="D2" s="31"/>
      <c r="E2" s="31"/>
      <c r="F2" s="31"/>
      <c r="G2" s="31"/>
      <c r="H2" s="31"/>
      <c r="I2" s="31"/>
      <c r="J2" s="31"/>
      <c r="K2" s="31"/>
      <c r="L2" s="31"/>
      <c r="M2" s="31"/>
      <c r="N2" s="31"/>
    </row>
    <row r="3" spans="1:20" s="13" customFormat="1" ht="30" x14ac:dyDescent="0.25">
      <c r="A3" s="48" t="s">
        <v>270</v>
      </c>
      <c r="B3" s="48" t="s">
        <v>2061</v>
      </c>
      <c r="C3" s="48" t="s">
        <v>6</v>
      </c>
      <c r="D3" s="48" t="s">
        <v>271</v>
      </c>
      <c r="E3" s="48" t="s">
        <v>17</v>
      </c>
      <c r="F3" s="48" t="s">
        <v>272</v>
      </c>
      <c r="G3" s="48" t="s">
        <v>279</v>
      </c>
      <c r="H3" s="49" t="s">
        <v>2060</v>
      </c>
      <c r="I3" s="49"/>
      <c r="J3" s="49"/>
      <c r="K3" s="49" t="s">
        <v>4</v>
      </c>
      <c r="L3" s="49"/>
      <c r="M3" s="48" t="s">
        <v>273</v>
      </c>
      <c r="N3" s="48" t="s">
        <v>274</v>
      </c>
      <c r="O3" s="1" t="s">
        <v>275</v>
      </c>
    </row>
    <row r="4" spans="1:20" s="13" customFormat="1" x14ac:dyDescent="0.25">
      <c r="A4" s="48"/>
      <c r="B4" s="48"/>
      <c r="C4" s="48"/>
      <c r="D4" s="48"/>
      <c r="E4" s="48"/>
      <c r="F4" s="48"/>
      <c r="G4" s="48"/>
      <c r="H4" s="15" t="s">
        <v>1</v>
      </c>
      <c r="I4" s="15" t="s">
        <v>2</v>
      </c>
      <c r="J4" s="15" t="s">
        <v>3</v>
      </c>
      <c r="K4" s="15" t="s">
        <v>2</v>
      </c>
      <c r="L4" s="15" t="s">
        <v>3</v>
      </c>
      <c r="M4" s="48"/>
      <c r="N4" s="48"/>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30" x14ac:dyDescent="0.25">
      <c r="A6" s="13"/>
      <c r="B6" s="1" t="s">
        <v>1645</v>
      </c>
      <c r="C6" s="13" t="s">
        <v>9</v>
      </c>
      <c r="D6" s="13" t="s">
        <v>1646</v>
      </c>
      <c r="E6" s="13">
        <v>550</v>
      </c>
      <c r="F6" s="16">
        <v>1</v>
      </c>
      <c r="G6" s="16" t="s">
        <v>269</v>
      </c>
      <c r="H6" s="13" t="s">
        <v>1728</v>
      </c>
      <c r="I6" s="13" t="s">
        <v>25</v>
      </c>
      <c r="J6" s="13" t="s">
        <v>1647</v>
      </c>
      <c r="K6" s="13" t="s">
        <v>5</v>
      </c>
      <c r="L6" s="13" t="s">
        <v>1648</v>
      </c>
      <c r="M6" s="31" t="s">
        <v>1734</v>
      </c>
      <c r="N6" s="13"/>
      <c r="O6" s="1" t="s">
        <v>275</v>
      </c>
      <c r="P6" s="2" t="str">
        <f>LEFT(Table10[[#This Row],['[4']]],FIND(" ",Table10[[#This Row],['[4']]],1)-1)</f>
        <v>2500</v>
      </c>
      <c r="Q6" s="2" t="str">
        <f>MID(Table10[[#This Row],['[4']]],FIND("x",Table10[[#This Row],['[4']]],1)+2,FIND("x",Table10[[#This Row],['[4']]],7)-(FIND("x",Table10[[#This Row],['[4']]],1)+2))</f>
        <v xml:space="preserve">3500 </v>
      </c>
      <c r="R6" s="2" t="str">
        <f>RIGHT(Table10[[#This Row],['[4']]],LEN(Table10[[#This Row],['[4']]])-(FIND("x",Table10[[#This Row],['[4']]],7)+1))</f>
        <v>3000</v>
      </c>
      <c r="S6" s="2"/>
      <c r="T6" s="2">
        <f t="shared" ref="T6:T45" si="0">P6*Q6*R6/1000000000</f>
        <v>26.25</v>
      </c>
    </row>
    <row r="7" spans="1:20" ht="30" x14ac:dyDescent="0.25">
      <c r="A7" s="13"/>
      <c r="B7" s="1" t="s">
        <v>1649</v>
      </c>
      <c r="C7" s="13" t="s">
        <v>9</v>
      </c>
      <c r="D7" s="13" t="s">
        <v>1650</v>
      </c>
      <c r="E7" s="13">
        <v>800</v>
      </c>
      <c r="F7" s="16">
        <v>1</v>
      </c>
      <c r="G7" s="16" t="s">
        <v>269</v>
      </c>
      <c r="H7" s="13" t="s">
        <v>1728</v>
      </c>
      <c r="I7" s="13" t="s">
        <v>25</v>
      </c>
      <c r="J7" s="13" t="s">
        <v>1647</v>
      </c>
      <c r="K7" s="13" t="s">
        <v>5</v>
      </c>
      <c r="L7" s="13" t="s">
        <v>1648</v>
      </c>
      <c r="M7" s="13" t="s">
        <v>1734</v>
      </c>
      <c r="N7" s="13"/>
      <c r="O7" s="1" t="s">
        <v>275</v>
      </c>
      <c r="P7" s="2" t="str">
        <f>LEFT(Table10[[#This Row],['[4']]],FIND(" ",Table10[[#This Row],['[4']]],1)-1)</f>
        <v>1000</v>
      </c>
      <c r="Q7" s="2" t="str">
        <f>MID(Table10[[#This Row],['[4']]],FIND("x",Table10[[#This Row],['[4']]],1)+2,FIND("x",Table10[[#This Row],['[4']]],7)-(FIND("x",Table10[[#This Row],['[4']]],1)+2))</f>
        <v xml:space="preserve">1000 </v>
      </c>
      <c r="R7" s="2" t="str">
        <f>RIGHT(Table10[[#This Row],['[4']]],LEN(Table10[[#This Row],['[4']]])-(FIND("x",Table10[[#This Row],['[4']]],7)+1))</f>
        <v>1300</v>
      </c>
      <c r="S7" s="2"/>
      <c r="T7" s="2">
        <f t="shared" si="0"/>
        <v>1.3</v>
      </c>
    </row>
    <row r="8" spans="1:20" ht="30" x14ac:dyDescent="0.25">
      <c r="A8" s="13"/>
      <c r="B8" s="1" t="s">
        <v>1651</v>
      </c>
      <c r="C8" s="13" t="s">
        <v>9</v>
      </c>
      <c r="D8" s="13" t="s">
        <v>1652</v>
      </c>
      <c r="E8" s="13">
        <v>480</v>
      </c>
      <c r="F8" s="16">
        <v>1</v>
      </c>
      <c r="G8" s="16" t="s">
        <v>269</v>
      </c>
      <c r="H8" s="13" t="s">
        <v>1728</v>
      </c>
      <c r="I8" s="13" t="s">
        <v>25</v>
      </c>
      <c r="J8" s="13" t="s">
        <v>1647</v>
      </c>
      <c r="K8" s="13" t="s">
        <v>142</v>
      </c>
      <c r="L8" s="13" t="s">
        <v>1653</v>
      </c>
      <c r="M8" s="13" t="s">
        <v>1734</v>
      </c>
      <c r="N8" s="13"/>
      <c r="O8" s="1" t="s">
        <v>275</v>
      </c>
      <c r="P8" s="2" t="str">
        <f>LEFT(Table10[[#This Row],['[4']]],FIND(" ",Table10[[#This Row],['[4']]],1)-1)</f>
        <v>800</v>
      </c>
      <c r="Q8" s="2" t="str">
        <f>MID(Table10[[#This Row],['[4']]],FIND("x",Table10[[#This Row],['[4']]],1)+2,FIND("x",Table10[[#This Row],['[4']]],7)-(FIND("x",Table10[[#This Row],['[4']]],1)+2))</f>
        <v xml:space="preserve">4500 </v>
      </c>
      <c r="R8" s="2" t="str">
        <f>RIGHT(Table10[[#This Row],['[4']]],LEN(Table10[[#This Row],['[4']]])-(FIND("x",Table10[[#This Row],['[4']]],7)+1))</f>
        <v>2000</v>
      </c>
      <c r="S8" s="2"/>
      <c r="T8" s="2">
        <f t="shared" si="0"/>
        <v>7.2</v>
      </c>
    </row>
    <row r="9" spans="1:20" ht="30" x14ac:dyDescent="0.25">
      <c r="A9" s="13"/>
      <c r="B9" s="1" t="s">
        <v>1654</v>
      </c>
      <c r="C9" s="13" t="s">
        <v>9</v>
      </c>
      <c r="D9" s="13" t="s">
        <v>1655</v>
      </c>
      <c r="E9" s="13">
        <v>750</v>
      </c>
      <c r="F9" s="16">
        <v>1</v>
      </c>
      <c r="G9" s="16" t="s">
        <v>269</v>
      </c>
      <c r="H9" s="13" t="s">
        <v>1728</v>
      </c>
      <c r="I9" s="13" t="s">
        <v>25</v>
      </c>
      <c r="J9" s="13" t="s">
        <v>1647</v>
      </c>
      <c r="K9" s="13" t="s">
        <v>142</v>
      </c>
      <c r="L9" s="13" t="s">
        <v>1653</v>
      </c>
      <c r="M9" s="13" t="s">
        <v>1734</v>
      </c>
      <c r="N9" s="13"/>
      <c r="O9" s="1" t="s">
        <v>275</v>
      </c>
      <c r="P9" s="2" t="str">
        <f>LEFT(Table10[[#This Row],['[4']]],FIND(" ",Table10[[#This Row],['[4']]],1)-1)</f>
        <v>1200</v>
      </c>
      <c r="Q9" s="2" t="str">
        <f>MID(Table10[[#This Row],['[4']]],FIND("x",Table10[[#This Row],['[4']]],1)+2,FIND("x",Table10[[#This Row],['[4']]],7)-(FIND("x",Table10[[#This Row],['[4']]],1)+2))</f>
        <v xml:space="preserve">1300 </v>
      </c>
      <c r="R9" s="2" t="str">
        <f>RIGHT(Table10[[#This Row],['[4']]],LEN(Table10[[#This Row],['[4']]])-(FIND("x",Table10[[#This Row],['[4']]],7)+1))</f>
        <v>1400</v>
      </c>
      <c r="S9" s="2"/>
      <c r="T9" s="2">
        <f t="shared" si="0"/>
        <v>2.1840000000000002</v>
      </c>
    </row>
    <row r="10" spans="1:20" ht="30" x14ac:dyDescent="0.25">
      <c r="A10" s="13"/>
      <c r="B10" s="1" t="s">
        <v>1656</v>
      </c>
      <c r="C10" s="13" t="s">
        <v>9</v>
      </c>
      <c r="D10" s="13" t="s">
        <v>1657</v>
      </c>
      <c r="E10" s="13">
        <v>400</v>
      </c>
      <c r="F10" s="16">
        <v>1</v>
      </c>
      <c r="G10" s="16" t="s">
        <v>269</v>
      </c>
      <c r="H10" s="13" t="s">
        <v>1728</v>
      </c>
      <c r="I10" s="13" t="s">
        <v>25</v>
      </c>
      <c r="J10" s="13" t="s">
        <v>1647</v>
      </c>
      <c r="K10" s="13" t="s">
        <v>142</v>
      </c>
      <c r="L10" s="13" t="s">
        <v>1658</v>
      </c>
      <c r="M10" s="13" t="s">
        <v>1734</v>
      </c>
      <c r="N10" s="13"/>
      <c r="O10" s="1" t="s">
        <v>275</v>
      </c>
      <c r="P10" s="2" t="str">
        <f>LEFT(Table10[[#This Row],['[4']]],FIND(" ",Table10[[#This Row],['[4']]],1)-1)</f>
        <v>600</v>
      </c>
      <c r="Q10" s="2" t="str">
        <f>MID(Table10[[#This Row],['[4']]],FIND("x",Table10[[#This Row],['[4']]],1)+2,FIND("x",Table10[[#This Row],['[4']]],7)-(FIND("x",Table10[[#This Row],['[4']]],1)+2))</f>
        <v xml:space="preserve">1000 </v>
      </c>
      <c r="R10" s="2" t="str">
        <f>RIGHT(Table10[[#This Row],['[4']]],LEN(Table10[[#This Row],['[4']]])-(FIND("x",Table10[[#This Row],['[4']]],7)+1))</f>
        <v>2500</v>
      </c>
      <c r="S10" s="2"/>
      <c r="T10" s="2">
        <f t="shared" si="0"/>
        <v>1.5</v>
      </c>
    </row>
    <row r="11" spans="1:20" ht="30" x14ac:dyDescent="0.25">
      <c r="A11" s="13"/>
      <c r="B11" s="1" t="s">
        <v>1659</v>
      </c>
      <c r="C11" s="13" t="s">
        <v>9</v>
      </c>
      <c r="D11" s="13" t="s">
        <v>1660</v>
      </c>
      <c r="E11" s="13">
        <v>350</v>
      </c>
      <c r="F11" s="16">
        <v>1</v>
      </c>
      <c r="G11" s="16" t="s">
        <v>269</v>
      </c>
      <c r="H11" s="13" t="s">
        <v>1728</v>
      </c>
      <c r="I11" s="13" t="s">
        <v>25</v>
      </c>
      <c r="J11" s="13" t="s">
        <v>1647</v>
      </c>
      <c r="K11" s="13" t="s">
        <v>142</v>
      </c>
      <c r="L11" s="13" t="s">
        <v>1658</v>
      </c>
      <c r="M11" s="13" t="s">
        <v>1734</v>
      </c>
      <c r="N11" s="13"/>
      <c r="O11" s="1" t="s">
        <v>275</v>
      </c>
      <c r="P11" s="2" t="str">
        <f>LEFT(Table10[[#This Row],['[4']]],FIND(" ",Table10[[#This Row],['[4']]],1)-1)</f>
        <v>1000</v>
      </c>
      <c r="Q11" s="2" t="str">
        <f>MID(Table10[[#This Row],['[4']]],FIND("x",Table10[[#This Row],['[4']]],1)+2,FIND("x",Table10[[#This Row],['[4']]],7)-(FIND("x",Table10[[#This Row],['[4']]],1)+2))</f>
        <v xml:space="preserve">2000 </v>
      </c>
      <c r="R11" s="2" t="str">
        <f>RIGHT(Table10[[#This Row],['[4']]],LEN(Table10[[#This Row],['[4']]])-(FIND("x",Table10[[#This Row],['[4']]],7)+1))</f>
        <v>2500</v>
      </c>
      <c r="S11" s="2"/>
      <c r="T11" s="2">
        <f t="shared" si="0"/>
        <v>5</v>
      </c>
    </row>
    <row r="12" spans="1:20" ht="30" x14ac:dyDescent="0.25">
      <c r="A12" s="13"/>
      <c r="B12" s="1" t="s">
        <v>302</v>
      </c>
      <c r="C12" s="13" t="s">
        <v>9</v>
      </c>
      <c r="D12" s="13" t="s">
        <v>1661</v>
      </c>
      <c r="E12" s="13">
        <v>650</v>
      </c>
      <c r="F12" s="16">
        <v>1</v>
      </c>
      <c r="G12" s="16" t="s">
        <v>269</v>
      </c>
      <c r="H12" s="13" t="s">
        <v>1728</v>
      </c>
      <c r="I12" s="13" t="s">
        <v>25</v>
      </c>
      <c r="J12" s="13" t="s">
        <v>1647</v>
      </c>
      <c r="K12" s="13" t="s">
        <v>5</v>
      </c>
      <c r="L12" s="13" t="s">
        <v>1648</v>
      </c>
      <c r="M12" s="13" t="s">
        <v>1734</v>
      </c>
      <c r="N12" s="13"/>
      <c r="O12" s="1" t="s">
        <v>275</v>
      </c>
      <c r="P12" s="2" t="str">
        <f>LEFT(Table10[[#This Row],['[4']]],FIND(" ",Table10[[#This Row],['[4']]],1)-1)</f>
        <v>800</v>
      </c>
      <c r="Q12" s="2" t="str">
        <f>MID(Table10[[#This Row],['[4']]],FIND("x",Table10[[#This Row],['[4']]],1)+2,FIND("x",Table10[[#This Row],['[4']]],7)-(FIND("x",Table10[[#This Row],['[4']]],1)+2))</f>
        <v xml:space="preserve">2000 </v>
      </c>
      <c r="R12" s="2" t="str">
        <f>RIGHT(Table10[[#This Row],['[4']]],LEN(Table10[[#This Row],['[4']]])-(FIND("x",Table10[[#This Row],['[4']]],7)+1))</f>
        <v>1200</v>
      </c>
      <c r="S12" s="2"/>
      <c r="T12" s="2">
        <f t="shared" si="0"/>
        <v>1.92</v>
      </c>
    </row>
    <row r="13" spans="1:20" ht="30" x14ac:dyDescent="0.25">
      <c r="A13" s="13"/>
      <c r="B13" s="1" t="s">
        <v>1662</v>
      </c>
      <c r="C13" s="13" t="s">
        <v>9</v>
      </c>
      <c r="D13" s="13" t="s">
        <v>1593</v>
      </c>
      <c r="E13" s="13">
        <v>100</v>
      </c>
      <c r="F13" s="16">
        <v>1</v>
      </c>
      <c r="G13" s="16" t="s">
        <v>269</v>
      </c>
      <c r="H13" s="13" t="s">
        <v>1728</v>
      </c>
      <c r="I13" s="13" t="s">
        <v>25</v>
      </c>
      <c r="J13" s="13" t="s">
        <v>1647</v>
      </c>
      <c r="K13" s="13" t="s">
        <v>5</v>
      </c>
      <c r="L13" s="13" t="s">
        <v>1648</v>
      </c>
      <c r="M13" s="13" t="s">
        <v>1734</v>
      </c>
      <c r="N13" s="13"/>
      <c r="O13" s="1" t="s">
        <v>275</v>
      </c>
      <c r="P13" s="2" t="str">
        <f>LEFT(Table10[[#This Row],['[4']]],FIND(" ",Table10[[#This Row],['[4']]],1)-1)</f>
        <v>500</v>
      </c>
      <c r="Q13" s="2" t="str">
        <f>MID(Table10[[#This Row],['[4']]],FIND("x",Table10[[#This Row],['[4']]],1)+2,FIND("x",Table10[[#This Row],['[4']]],7)-(FIND("x",Table10[[#This Row],['[4']]],1)+2))</f>
        <v xml:space="preserve">500 </v>
      </c>
      <c r="R13" s="2" t="str">
        <f>RIGHT(Table10[[#This Row],['[4']]],LEN(Table10[[#This Row],['[4']]])-(FIND("x",Table10[[#This Row],['[4']]],7)+1))</f>
        <v>600</v>
      </c>
      <c r="S13" s="2"/>
      <c r="T13" s="2">
        <f t="shared" si="0"/>
        <v>0.15</v>
      </c>
    </row>
    <row r="14" spans="1:20" ht="30" x14ac:dyDescent="0.25">
      <c r="A14" s="13"/>
      <c r="B14" s="1" t="s">
        <v>1663</v>
      </c>
      <c r="C14" s="13" t="s">
        <v>9</v>
      </c>
      <c r="D14" s="13" t="s">
        <v>1664</v>
      </c>
      <c r="E14" s="13">
        <v>120</v>
      </c>
      <c r="F14" s="16">
        <v>2</v>
      </c>
      <c r="G14" s="16" t="s">
        <v>269</v>
      </c>
      <c r="H14" s="13" t="s">
        <v>1728</v>
      </c>
      <c r="I14" s="13" t="s">
        <v>25</v>
      </c>
      <c r="J14" s="13" t="s">
        <v>1665</v>
      </c>
      <c r="K14" s="13" t="s">
        <v>5</v>
      </c>
      <c r="L14" s="13" t="s">
        <v>1648</v>
      </c>
      <c r="M14" s="13" t="s">
        <v>1734</v>
      </c>
      <c r="N14" s="13"/>
      <c r="O14" s="1" t="s">
        <v>275</v>
      </c>
      <c r="P14" s="2" t="str">
        <f>LEFT(Table10[[#This Row],['[4']]],FIND(" ",Table10[[#This Row],['[4']]],1)-1)</f>
        <v>500</v>
      </c>
      <c r="Q14" s="2" t="str">
        <f>MID(Table10[[#This Row],['[4']]],FIND("x",Table10[[#This Row],['[4']]],1)+2,FIND("x",Table10[[#This Row],['[4']]],7)-(FIND("x",Table10[[#This Row],['[4']]],1)+2))</f>
        <v xml:space="preserve">800 </v>
      </c>
      <c r="R14" s="2" t="str">
        <f>RIGHT(Table10[[#This Row],['[4']]],LEN(Table10[[#This Row],['[4']]])-(FIND("x",Table10[[#This Row],['[4']]],7)+1))</f>
        <v>1200</v>
      </c>
      <c r="S14" s="2"/>
      <c r="T14" s="2">
        <f t="shared" si="0"/>
        <v>0.48</v>
      </c>
    </row>
    <row r="15" spans="1:20" ht="30" x14ac:dyDescent="0.25">
      <c r="A15" s="13"/>
      <c r="B15" s="1" t="s">
        <v>1666</v>
      </c>
      <c r="C15" s="13" t="s">
        <v>9</v>
      </c>
      <c r="D15" s="13" t="s">
        <v>1667</v>
      </c>
      <c r="E15" s="13">
        <v>25</v>
      </c>
      <c r="F15" s="16">
        <v>2</v>
      </c>
      <c r="G15" s="16" t="s">
        <v>269</v>
      </c>
      <c r="H15" s="13" t="s">
        <v>1728</v>
      </c>
      <c r="I15" s="13" t="s">
        <v>43</v>
      </c>
      <c r="J15" s="13" t="s">
        <v>1647</v>
      </c>
      <c r="K15" s="13" t="s">
        <v>142</v>
      </c>
      <c r="L15" s="13" t="s">
        <v>1658</v>
      </c>
      <c r="M15" s="13" t="s">
        <v>1734</v>
      </c>
      <c r="N15" s="13"/>
      <c r="O15" s="1" t="s">
        <v>275</v>
      </c>
      <c r="P15" s="2" t="str">
        <f>LEFT(Table10[[#This Row],['[4']]],FIND(" ",Table10[[#This Row],['[4']]],1)-1)</f>
        <v>600</v>
      </c>
      <c r="Q15" s="2" t="str">
        <f>MID(Table10[[#This Row],['[4']]],FIND("x",Table10[[#This Row],['[4']]],1)+2,FIND("x",Table10[[#This Row],['[4']]],7)-(FIND("x",Table10[[#This Row],['[4']]],1)+2))</f>
        <v xml:space="preserve">1500 </v>
      </c>
      <c r="R15" s="2" t="str">
        <f>RIGHT(Table10[[#This Row],['[4']]],LEN(Table10[[#This Row],['[4']]])-(FIND("x",Table10[[#This Row],['[4']]],7)+1))</f>
        <v>800</v>
      </c>
      <c r="S15" s="2"/>
      <c r="T15" s="2">
        <f t="shared" si="0"/>
        <v>0.72</v>
      </c>
    </row>
    <row r="16" spans="1:20" ht="30" x14ac:dyDescent="0.25">
      <c r="A16" s="13"/>
      <c r="B16" s="1" t="s">
        <v>1668</v>
      </c>
      <c r="C16" s="13" t="s">
        <v>9</v>
      </c>
      <c r="D16" s="13" t="s">
        <v>1669</v>
      </c>
      <c r="E16" s="13">
        <v>80</v>
      </c>
      <c r="F16" s="16">
        <v>1</v>
      </c>
      <c r="G16" s="16" t="s">
        <v>269</v>
      </c>
      <c r="H16" s="13" t="s">
        <v>1728</v>
      </c>
      <c r="I16" s="13" t="s">
        <v>43</v>
      </c>
      <c r="J16" s="13" t="s">
        <v>1647</v>
      </c>
      <c r="K16" s="13" t="s">
        <v>142</v>
      </c>
      <c r="L16" s="13" t="s">
        <v>1670</v>
      </c>
      <c r="M16" s="13" t="s">
        <v>1734</v>
      </c>
      <c r="N16" s="13"/>
      <c r="O16" s="1" t="s">
        <v>275</v>
      </c>
      <c r="P16" s="2" t="str">
        <f>LEFT(Table10[[#This Row],['[4']]],FIND(" ",Table10[[#This Row],['[4']]],1)-1)</f>
        <v>1000</v>
      </c>
      <c r="Q16" s="2" t="str">
        <f>MID(Table10[[#This Row],['[4']]],FIND("x",Table10[[#This Row],['[4']]],1)+2,FIND("x",Table10[[#This Row],['[4']]],7)-(FIND("x",Table10[[#This Row],['[4']]],1)+2))</f>
        <v xml:space="preserve">1200 </v>
      </c>
      <c r="R16" s="2" t="str">
        <f>RIGHT(Table10[[#This Row],['[4']]],LEN(Table10[[#This Row],['[4']]])-(FIND("x",Table10[[#This Row],['[4']]],7)+1))</f>
        <v>800</v>
      </c>
      <c r="S16" s="2"/>
      <c r="T16" s="2">
        <f t="shared" si="0"/>
        <v>0.96</v>
      </c>
    </row>
    <row r="17" spans="1:20" ht="30" x14ac:dyDescent="0.25">
      <c r="A17" s="13"/>
      <c r="B17" s="1" t="s">
        <v>1671</v>
      </c>
      <c r="C17" s="13" t="s">
        <v>9</v>
      </c>
      <c r="D17" s="13" t="s">
        <v>424</v>
      </c>
      <c r="E17" s="13">
        <v>60</v>
      </c>
      <c r="F17" s="16">
        <v>1</v>
      </c>
      <c r="G17" s="16" t="s">
        <v>269</v>
      </c>
      <c r="H17" s="13" t="s">
        <v>1728</v>
      </c>
      <c r="I17" s="13" t="s">
        <v>43</v>
      </c>
      <c r="J17" s="13" t="s">
        <v>1647</v>
      </c>
      <c r="K17" s="13" t="s">
        <v>142</v>
      </c>
      <c r="L17" s="13" t="s">
        <v>1670</v>
      </c>
      <c r="M17" s="13" t="s">
        <v>1734</v>
      </c>
      <c r="N17" s="13"/>
      <c r="O17" s="1" t="s">
        <v>275</v>
      </c>
      <c r="P17" s="2" t="str">
        <f>LEFT(Table10[[#This Row],['[4']]],FIND(" ",Table10[[#This Row],['[4']]],1)-1)</f>
        <v>600</v>
      </c>
      <c r="Q17" s="2" t="str">
        <f>MID(Table10[[#This Row],['[4']]],FIND("x",Table10[[#This Row],['[4']]],1)+2,FIND("x",Table10[[#This Row],['[4']]],7)-(FIND("x",Table10[[#This Row],['[4']]],1)+2))</f>
        <v xml:space="preserve">600 </v>
      </c>
      <c r="R17" s="2" t="str">
        <f>RIGHT(Table10[[#This Row],['[4']]],LEN(Table10[[#This Row],['[4']]])-(FIND("x",Table10[[#This Row],['[4']]],7)+1))</f>
        <v>600</v>
      </c>
      <c r="S17" s="2"/>
      <c r="T17" s="2">
        <f t="shared" si="0"/>
        <v>0.216</v>
      </c>
    </row>
    <row r="18" spans="1:20" ht="30" x14ac:dyDescent="0.25">
      <c r="A18" s="13"/>
      <c r="B18" s="1" t="s">
        <v>1672</v>
      </c>
      <c r="C18" s="13" t="s">
        <v>9</v>
      </c>
      <c r="D18" s="13" t="s">
        <v>1673</v>
      </c>
      <c r="E18" s="13">
        <v>350</v>
      </c>
      <c r="F18" s="16">
        <v>1</v>
      </c>
      <c r="G18" s="16" t="s">
        <v>269</v>
      </c>
      <c r="H18" s="13" t="s">
        <v>1728</v>
      </c>
      <c r="I18" s="13" t="s">
        <v>25</v>
      </c>
      <c r="J18" s="13" t="s">
        <v>1674</v>
      </c>
      <c r="K18" s="13" t="s">
        <v>5</v>
      </c>
      <c r="L18" s="13" t="s">
        <v>1675</v>
      </c>
      <c r="M18" s="13" t="s">
        <v>1734</v>
      </c>
      <c r="N18" s="13"/>
      <c r="O18" s="1" t="s">
        <v>275</v>
      </c>
      <c r="P18" s="2" t="str">
        <f>LEFT(Table10[[#This Row],['[4']]],FIND(" ",Table10[[#This Row],['[4']]],1)-1)</f>
        <v>1500</v>
      </c>
      <c r="Q18" s="2" t="str">
        <f>MID(Table10[[#This Row],['[4']]],FIND("x",Table10[[#This Row],['[4']]],1)+2,FIND("x",Table10[[#This Row],['[4']]],7)-(FIND("x",Table10[[#This Row],['[4']]],1)+2))</f>
        <v xml:space="preserve">2000 </v>
      </c>
      <c r="R18" s="2" t="str">
        <f>RIGHT(Table10[[#This Row],['[4']]],LEN(Table10[[#This Row],['[4']]])-(FIND("x",Table10[[#This Row],['[4']]],7)+1))</f>
        <v>1200</v>
      </c>
      <c r="S18" s="2"/>
      <c r="T18" s="2">
        <f t="shared" si="0"/>
        <v>3.6</v>
      </c>
    </row>
    <row r="19" spans="1:20" ht="30" x14ac:dyDescent="0.25">
      <c r="A19" s="13"/>
      <c r="B19" s="1" t="s">
        <v>1676</v>
      </c>
      <c r="C19" s="13" t="s">
        <v>9</v>
      </c>
      <c r="D19" s="13" t="s">
        <v>1677</v>
      </c>
      <c r="E19" s="13">
        <v>350</v>
      </c>
      <c r="F19" s="16">
        <v>1</v>
      </c>
      <c r="G19" s="16" t="s">
        <v>269</v>
      </c>
      <c r="H19" s="13" t="s">
        <v>1728</v>
      </c>
      <c r="I19" s="13" t="s">
        <v>25</v>
      </c>
      <c r="J19" s="13" t="s">
        <v>1674</v>
      </c>
      <c r="K19" s="13" t="s">
        <v>5</v>
      </c>
      <c r="L19" s="13" t="s">
        <v>1675</v>
      </c>
      <c r="M19" s="13" t="s">
        <v>1734</v>
      </c>
      <c r="N19" s="13"/>
      <c r="O19" s="1" t="s">
        <v>275</v>
      </c>
      <c r="P19" s="2" t="str">
        <f>LEFT(Table10[[#This Row],['[4']]],FIND(" ",Table10[[#This Row],['[4']]],1)-1)</f>
        <v>1500</v>
      </c>
      <c r="Q19" s="2" t="str">
        <f>MID(Table10[[#This Row],['[4']]],FIND("x",Table10[[#This Row],['[4']]],1)+2,FIND("x",Table10[[#This Row],['[4']]],7)-(FIND("x",Table10[[#This Row],['[4']]],1)+2))</f>
        <v xml:space="preserve">2000 </v>
      </c>
      <c r="R19" s="2" t="str">
        <f>RIGHT(Table10[[#This Row],['[4']]],LEN(Table10[[#This Row],['[4']]])-(FIND("x",Table10[[#This Row],['[4']]],7)+1))</f>
        <v>1500</v>
      </c>
      <c r="S19" s="2"/>
      <c r="T19" s="2">
        <f t="shared" si="0"/>
        <v>4.5</v>
      </c>
    </row>
    <row r="20" spans="1:20" ht="30" x14ac:dyDescent="0.25">
      <c r="A20" s="13"/>
      <c r="B20" s="1" t="s">
        <v>1678</v>
      </c>
      <c r="C20" s="13" t="s">
        <v>9</v>
      </c>
      <c r="D20" s="13" t="s">
        <v>1679</v>
      </c>
      <c r="E20" s="13">
        <v>150</v>
      </c>
      <c r="F20" s="16">
        <v>1</v>
      </c>
      <c r="G20" s="16" t="s">
        <v>269</v>
      </c>
      <c r="H20" s="13" t="s">
        <v>1728</v>
      </c>
      <c r="I20" s="13" t="s">
        <v>25</v>
      </c>
      <c r="J20" s="13" t="s">
        <v>1674</v>
      </c>
      <c r="K20" s="13" t="s">
        <v>5</v>
      </c>
      <c r="L20" s="13" t="s">
        <v>1675</v>
      </c>
      <c r="M20" s="13" t="s">
        <v>1734</v>
      </c>
      <c r="N20" s="13"/>
      <c r="O20" s="1" t="s">
        <v>275</v>
      </c>
      <c r="P20" s="2" t="str">
        <f>LEFT(Table10[[#This Row],['[4']]],FIND(" ",Table10[[#This Row],['[4']]],1)-1)</f>
        <v>700</v>
      </c>
      <c r="Q20" s="2" t="str">
        <f>MID(Table10[[#This Row],['[4']]],FIND("x",Table10[[#This Row],['[4']]],1)+2,FIND("x",Table10[[#This Row],['[4']]],7)-(FIND("x",Table10[[#This Row],['[4']]],1)+2))</f>
        <v xml:space="preserve">1500 </v>
      </c>
      <c r="R20" s="2" t="str">
        <f>RIGHT(Table10[[#This Row],['[4']]],LEN(Table10[[#This Row],['[4']]])-(FIND("x",Table10[[#This Row],['[4']]],7)+1))</f>
        <v>1500</v>
      </c>
      <c r="S20" s="2"/>
      <c r="T20" s="2">
        <f t="shared" si="0"/>
        <v>1.575</v>
      </c>
    </row>
    <row r="21" spans="1:20" ht="30" x14ac:dyDescent="0.25">
      <c r="A21" s="13"/>
      <c r="B21" s="1" t="s">
        <v>1680</v>
      </c>
      <c r="C21" s="13" t="s">
        <v>9</v>
      </c>
      <c r="D21" s="13" t="s">
        <v>1681</v>
      </c>
      <c r="E21" s="13">
        <v>75</v>
      </c>
      <c r="F21" s="16">
        <v>1</v>
      </c>
      <c r="G21" s="16" t="s">
        <v>269</v>
      </c>
      <c r="H21" s="13" t="s">
        <v>1728</v>
      </c>
      <c r="I21" s="13" t="s">
        <v>25</v>
      </c>
      <c r="J21" s="13" t="s">
        <v>1674</v>
      </c>
      <c r="K21" s="13" t="s">
        <v>5</v>
      </c>
      <c r="L21" s="13" t="s">
        <v>1675</v>
      </c>
      <c r="M21" s="13" t="s">
        <v>1734</v>
      </c>
      <c r="N21" s="13"/>
      <c r="O21" s="1" t="s">
        <v>275</v>
      </c>
      <c r="P21" s="2" t="str">
        <f>LEFT(Table10[[#This Row],['[4']]],FIND(" ",Table10[[#This Row],['[4']]],1)-1)</f>
        <v>1500</v>
      </c>
      <c r="Q21" s="2" t="str">
        <f>MID(Table10[[#This Row],['[4']]],FIND("x",Table10[[#This Row],['[4']]],1)+2,FIND("x",Table10[[#This Row],['[4']]],7)-(FIND("x",Table10[[#This Row],['[4']]],1)+2))</f>
        <v xml:space="preserve">1500 </v>
      </c>
      <c r="R21" s="2" t="str">
        <f>RIGHT(Table10[[#This Row],['[4']]],LEN(Table10[[#This Row],['[4']]])-(FIND("x",Table10[[#This Row],['[4']]],7)+1))</f>
        <v>1500</v>
      </c>
      <c r="S21" s="2"/>
      <c r="T21" s="2">
        <f t="shared" si="0"/>
        <v>3.375</v>
      </c>
    </row>
    <row r="22" spans="1:20" ht="30" x14ac:dyDescent="0.25">
      <c r="A22" s="13"/>
      <c r="B22" s="1" t="s">
        <v>1682</v>
      </c>
      <c r="C22" s="13" t="s">
        <v>9</v>
      </c>
      <c r="D22" s="13" t="s">
        <v>1683</v>
      </c>
      <c r="E22" s="13">
        <v>400</v>
      </c>
      <c r="F22" s="16">
        <v>1</v>
      </c>
      <c r="G22" s="16" t="s">
        <v>269</v>
      </c>
      <c r="H22" s="13" t="s">
        <v>1728</v>
      </c>
      <c r="I22" s="13" t="s">
        <v>43</v>
      </c>
      <c r="J22" s="13" t="s">
        <v>1647</v>
      </c>
      <c r="K22" s="13" t="s">
        <v>142</v>
      </c>
      <c r="L22" s="13" t="s">
        <v>1670</v>
      </c>
      <c r="M22" s="13" t="s">
        <v>1734</v>
      </c>
      <c r="N22" s="13"/>
      <c r="O22" s="1" t="s">
        <v>275</v>
      </c>
      <c r="P22" s="2" t="str">
        <f>LEFT(Table10[[#This Row],['[4']]],FIND(" ",Table10[[#This Row],['[4']]],1)-1)</f>
        <v>2000</v>
      </c>
      <c r="Q22" s="2" t="str">
        <f>MID(Table10[[#This Row],['[4']]],FIND("x",Table10[[#This Row],['[4']]],1)+2,FIND("x",Table10[[#This Row],['[4']]],7)-(FIND("x",Table10[[#This Row],['[4']]],1)+2))</f>
        <v xml:space="preserve">1500 </v>
      </c>
      <c r="R22" s="2" t="str">
        <f>RIGHT(Table10[[#This Row],['[4']]],LEN(Table10[[#This Row],['[4']]])-(FIND("x",Table10[[#This Row],['[4']]],7)+1))</f>
        <v>2000</v>
      </c>
      <c r="S22" s="2"/>
      <c r="T22" s="2">
        <f t="shared" si="0"/>
        <v>6</v>
      </c>
    </row>
    <row r="23" spans="1:20" ht="30" x14ac:dyDescent="0.25">
      <c r="A23" s="13"/>
      <c r="B23" s="1" t="s">
        <v>1684</v>
      </c>
      <c r="C23" s="13" t="s">
        <v>9</v>
      </c>
      <c r="D23" s="13" t="s">
        <v>1685</v>
      </c>
      <c r="E23" s="13">
        <v>500</v>
      </c>
      <c r="F23" s="16">
        <v>1</v>
      </c>
      <c r="G23" s="16" t="s">
        <v>269</v>
      </c>
      <c r="H23" s="13" t="s">
        <v>1728</v>
      </c>
      <c r="I23" s="13" t="s">
        <v>43</v>
      </c>
      <c r="J23" s="13" t="s">
        <v>1647</v>
      </c>
      <c r="K23" s="13" t="s">
        <v>142</v>
      </c>
      <c r="L23" s="13" t="s">
        <v>1670</v>
      </c>
      <c r="M23" s="13" t="s">
        <v>1734</v>
      </c>
      <c r="N23" s="13"/>
      <c r="O23" s="1" t="s">
        <v>275</v>
      </c>
      <c r="P23" s="2" t="str">
        <f>LEFT(Table10[[#This Row],['[4']]],FIND(" ",Table10[[#This Row],['[4']]],1)-1)</f>
        <v>1200</v>
      </c>
      <c r="Q23" s="2" t="str">
        <f>MID(Table10[[#This Row],['[4']]],FIND("x",Table10[[#This Row],['[4']]],1)+2,FIND("x",Table10[[#This Row],['[4']]],7)-(FIND("x",Table10[[#This Row],['[4']]],1)+2))</f>
        <v xml:space="preserve">1500 </v>
      </c>
      <c r="R23" s="2" t="str">
        <f>RIGHT(Table10[[#This Row],['[4']]],LEN(Table10[[#This Row],['[4']]])-(FIND("x",Table10[[#This Row],['[4']]],7)+1))</f>
        <v>1400</v>
      </c>
      <c r="S23" s="2"/>
      <c r="T23" s="2">
        <f t="shared" si="0"/>
        <v>2.52</v>
      </c>
    </row>
    <row r="24" spans="1:20" ht="30" x14ac:dyDescent="0.25">
      <c r="A24" s="13"/>
      <c r="B24" s="1" t="s">
        <v>1686</v>
      </c>
      <c r="C24" s="13" t="s">
        <v>9</v>
      </c>
      <c r="D24" s="13" t="s">
        <v>1687</v>
      </c>
      <c r="E24" s="13">
        <v>50</v>
      </c>
      <c r="F24" s="16">
        <v>1</v>
      </c>
      <c r="G24" s="16" t="s">
        <v>269</v>
      </c>
      <c r="H24" s="13" t="s">
        <v>1728</v>
      </c>
      <c r="I24" s="13" t="s">
        <v>43</v>
      </c>
      <c r="J24" s="13" t="s">
        <v>1647</v>
      </c>
      <c r="K24" s="13" t="s">
        <v>142</v>
      </c>
      <c r="L24" s="13" t="s">
        <v>1670</v>
      </c>
      <c r="M24" s="13" t="s">
        <v>1734</v>
      </c>
      <c r="N24" s="13"/>
      <c r="O24" s="1" t="s">
        <v>275</v>
      </c>
      <c r="P24" s="2" t="str">
        <f>LEFT(Table10[[#This Row],['[4']]],FIND(" ",Table10[[#This Row],['[4']]],1)-1)</f>
        <v>700</v>
      </c>
      <c r="Q24" s="2" t="str">
        <f>MID(Table10[[#This Row],['[4']]],FIND("x",Table10[[#This Row],['[4']]],1)+2,FIND("x",Table10[[#This Row],['[4']]],7)-(FIND("x",Table10[[#This Row],['[4']]],1)+2))</f>
        <v xml:space="preserve">700 </v>
      </c>
      <c r="R24" s="2" t="str">
        <f>RIGHT(Table10[[#This Row],['[4']]],LEN(Table10[[#This Row],['[4']]])-(FIND("x",Table10[[#This Row],['[4']]],7)+1))</f>
        <v>800</v>
      </c>
      <c r="S24" s="2"/>
      <c r="T24" s="2">
        <f t="shared" si="0"/>
        <v>0.39200000000000002</v>
      </c>
    </row>
    <row r="25" spans="1:20" ht="45" x14ac:dyDescent="0.25">
      <c r="A25" s="13"/>
      <c r="B25" s="1" t="s">
        <v>1688</v>
      </c>
      <c r="C25" s="13" t="s">
        <v>9</v>
      </c>
      <c r="D25" s="13" t="s">
        <v>1689</v>
      </c>
      <c r="E25" s="13">
        <v>60</v>
      </c>
      <c r="F25" s="16">
        <v>1</v>
      </c>
      <c r="G25" s="16" t="s">
        <v>269</v>
      </c>
      <c r="H25" s="13" t="s">
        <v>1728</v>
      </c>
      <c r="I25" s="13" t="s">
        <v>43</v>
      </c>
      <c r="J25" s="13" t="s">
        <v>1690</v>
      </c>
      <c r="K25" s="13" t="s">
        <v>142</v>
      </c>
      <c r="L25" s="13" t="s">
        <v>1670</v>
      </c>
      <c r="M25" s="13" t="s">
        <v>1734</v>
      </c>
      <c r="N25" s="13"/>
      <c r="O25" s="1" t="s">
        <v>275</v>
      </c>
      <c r="P25" s="2" t="str">
        <f>LEFT(Table10[[#This Row],['[4']]],FIND(" ",Table10[[#This Row],['[4']]],1)-1)</f>
        <v>700</v>
      </c>
      <c r="Q25" s="2" t="str">
        <f>MID(Table10[[#This Row],['[4']]],FIND("x",Table10[[#This Row],['[4']]],1)+2,FIND("x",Table10[[#This Row],['[4']]],7)-(FIND("x",Table10[[#This Row],['[4']]],1)+2))</f>
        <v xml:space="preserve">700 </v>
      </c>
      <c r="R25" s="2" t="str">
        <f>RIGHT(Table10[[#This Row],['[4']]],LEN(Table10[[#This Row],['[4']]])-(FIND("x",Table10[[#This Row],['[4']]],7)+1))</f>
        <v>700</v>
      </c>
      <c r="S25" s="2"/>
      <c r="T25" s="2">
        <f t="shared" si="0"/>
        <v>0.34300000000000003</v>
      </c>
    </row>
    <row r="26" spans="1:20" ht="30" x14ac:dyDescent="0.25">
      <c r="A26" s="13"/>
      <c r="B26" s="1" t="s">
        <v>1691</v>
      </c>
      <c r="C26" s="13" t="s">
        <v>9</v>
      </c>
      <c r="D26" s="13" t="s">
        <v>1692</v>
      </c>
      <c r="E26" s="13">
        <v>100</v>
      </c>
      <c r="F26" s="16">
        <v>1</v>
      </c>
      <c r="G26" s="16" t="s">
        <v>269</v>
      </c>
      <c r="H26" s="13" t="s">
        <v>1728</v>
      </c>
      <c r="I26" s="13" t="s">
        <v>43</v>
      </c>
      <c r="J26" s="13" t="s">
        <v>1690</v>
      </c>
      <c r="K26" s="13" t="s">
        <v>142</v>
      </c>
      <c r="L26" s="13" t="s">
        <v>143</v>
      </c>
      <c r="M26" s="13" t="s">
        <v>1734</v>
      </c>
      <c r="N26" s="13"/>
      <c r="O26" s="1" t="s">
        <v>275</v>
      </c>
      <c r="P26" s="2" t="str">
        <f>LEFT(Table10[[#This Row],['[4']]],FIND(" ",Table10[[#This Row],['[4']]],1)-1)</f>
        <v>500</v>
      </c>
      <c r="Q26" s="2" t="str">
        <f>MID(Table10[[#This Row],['[4']]],FIND("x",Table10[[#This Row],['[4']]],1)+2,FIND("x",Table10[[#This Row],['[4']]],7)-(FIND("x",Table10[[#This Row],['[4']]],1)+2))</f>
        <v xml:space="preserve">500 </v>
      </c>
      <c r="R26" s="2" t="str">
        <f>RIGHT(Table10[[#This Row],['[4']]],LEN(Table10[[#This Row],['[4']]])-(FIND("x",Table10[[#This Row],['[4']]],7)+1))</f>
        <v>1000</v>
      </c>
      <c r="S26" s="2"/>
      <c r="T26" s="2">
        <f t="shared" si="0"/>
        <v>0.25</v>
      </c>
    </row>
    <row r="27" spans="1:20" ht="30" x14ac:dyDescent="0.25">
      <c r="A27" s="13"/>
      <c r="B27" s="1" t="s">
        <v>1666</v>
      </c>
      <c r="C27" s="13" t="s">
        <v>9</v>
      </c>
      <c r="D27" s="13" t="s">
        <v>1693</v>
      </c>
      <c r="E27" s="13">
        <v>200</v>
      </c>
      <c r="F27" s="16">
        <v>1</v>
      </c>
      <c r="G27" s="16" t="s">
        <v>269</v>
      </c>
      <c r="H27" s="13" t="s">
        <v>1728</v>
      </c>
      <c r="I27" s="13" t="s">
        <v>43</v>
      </c>
      <c r="J27" s="13" t="s">
        <v>1690</v>
      </c>
      <c r="K27" s="13" t="s">
        <v>142</v>
      </c>
      <c r="L27" s="13" t="s">
        <v>143</v>
      </c>
      <c r="M27" s="13" t="s">
        <v>1734</v>
      </c>
      <c r="N27" s="13"/>
      <c r="O27" s="1" t="s">
        <v>275</v>
      </c>
      <c r="P27" s="2" t="str">
        <f>LEFT(Table10[[#This Row],['[4']]],FIND(" ",Table10[[#This Row],['[4']]],1)-1)</f>
        <v>750</v>
      </c>
      <c r="Q27" s="2" t="str">
        <f>MID(Table10[[#This Row],['[4']]],FIND("x",Table10[[#This Row],['[4']]],1)+2,FIND("x",Table10[[#This Row],['[4']]],7)-(FIND("x",Table10[[#This Row],['[4']]],1)+2))</f>
        <v xml:space="preserve">1600 </v>
      </c>
      <c r="R27" s="2" t="str">
        <f>RIGHT(Table10[[#This Row],['[4']]],LEN(Table10[[#This Row],['[4']]])-(FIND("x",Table10[[#This Row],['[4']]],7)+1))</f>
        <v>1000</v>
      </c>
      <c r="S27" s="2"/>
      <c r="T27" s="2">
        <f t="shared" si="0"/>
        <v>1.2</v>
      </c>
    </row>
    <row r="28" spans="1:20" ht="30" x14ac:dyDescent="0.25">
      <c r="A28" s="13"/>
      <c r="B28" s="1" t="s">
        <v>1694</v>
      </c>
      <c r="C28" s="13" t="s">
        <v>9</v>
      </c>
      <c r="D28" s="13" t="s">
        <v>1695</v>
      </c>
      <c r="E28" s="13">
        <v>250</v>
      </c>
      <c r="F28" s="16">
        <v>1</v>
      </c>
      <c r="G28" s="16" t="s">
        <v>269</v>
      </c>
      <c r="H28" s="13" t="s">
        <v>1728</v>
      </c>
      <c r="I28" s="13" t="s">
        <v>43</v>
      </c>
      <c r="J28" s="13" t="s">
        <v>1690</v>
      </c>
      <c r="K28" s="13" t="s">
        <v>142</v>
      </c>
      <c r="L28" s="13" t="s">
        <v>143</v>
      </c>
      <c r="M28" s="13" t="s">
        <v>1734</v>
      </c>
      <c r="N28" s="13"/>
      <c r="O28" s="1" t="s">
        <v>275</v>
      </c>
      <c r="P28" s="2" t="str">
        <f>LEFT(Table10[[#This Row],['[4']]],FIND(" ",Table10[[#This Row],['[4']]],1)-1)</f>
        <v>800</v>
      </c>
      <c r="Q28" s="2" t="str">
        <f>MID(Table10[[#This Row],['[4']]],FIND("x",Table10[[#This Row],['[4']]],1)+2,FIND("x",Table10[[#This Row],['[4']]],7)-(FIND("x",Table10[[#This Row],['[4']]],1)+2))</f>
        <v xml:space="preserve">2600 </v>
      </c>
      <c r="R28" s="2" t="str">
        <f>RIGHT(Table10[[#This Row],['[4']]],LEN(Table10[[#This Row],['[4']]])-(FIND("x",Table10[[#This Row],['[4']]],7)+1))</f>
        <v>1500</v>
      </c>
      <c r="S28" s="2"/>
      <c r="T28" s="2">
        <f t="shared" si="0"/>
        <v>3.12</v>
      </c>
    </row>
    <row r="29" spans="1:20" ht="30" x14ac:dyDescent="0.25">
      <c r="A29" s="13"/>
      <c r="B29" s="1" t="s">
        <v>1696</v>
      </c>
      <c r="C29" s="13" t="s">
        <v>9</v>
      </c>
      <c r="D29" s="13" t="s">
        <v>1687</v>
      </c>
      <c r="E29" s="13">
        <v>50</v>
      </c>
      <c r="F29" s="16">
        <v>1</v>
      </c>
      <c r="G29" s="16" t="s">
        <v>269</v>
      </c>
      <c r="H29" s="13" t="s">
        <v>1728</v>
      </c>
      <c r="I29" s="13" t="s">
        <v>43</v>
      </c>
      <c r="J29" s="13" t="s">
        <v>1690</v>
      </c>
      <c r="K29" s="13" t="s">
        <v>142</v>
      </c>
      <c r="L29" s="13" t="s">
        <v>143</v>
      </c>
      <c r="M29" s="13" t="s">
        <v>1734</v>
      </c>
      <c r="N29" s="13"/>
      <c r="O29" s="1" t="s">
        <v>275</v>
      </c>
      <c r="P29" s="2" t="str">
        <f>LEFT(Table10[[#This Row],['[4']]],FIND(" ",Table10[[#This Row],['[4']]],1)-1)</f>
        <v>700</v>
      </c>
      <c r="Q29" s="2" t="str">
        <f>MID(Table10[[#This Row],['[4']]],FIND("x",Table10[[#This Row],['[4']]],1)+2,FIND("x",Table10[[#This Row],['[4']]],7)-(FIND("x",Table10[[#This Row],['[4']]],1)+2))</f>
        <v xml:space="preserve">700 </v>
      </c>
      <c r="R29" s="2" t="str">
        <f>RIGHT(Table10[[#This Row],['[4']]],LEN(Table10[[#This Row],['[4']]])-(FIND("x",Table10[[#This Row],['[4']]],7)+1))</f>
        <v>800</v>
      </c>
      <c r="S29" s="2"/>
      <c r="T29" s="2">
        <f t="shared" si="0"/>
        <v>0.39200000000000002</v>
      </c>
    </row>
    <row r="30" spans="1:20" ht="30" x14ac:dyDescent="0.25">
      <c r="A30" s="13"/>
      <c r="B30" s="1" t="s">
        <v>1697</v>
      </c>
      <c r="C30" s="13" t="s">
        <v>9</v>
      </c>
      <c r="D30" s="13" t="s">
        <v>1698</v>
      </c>
      <c r="E30" s="13">
        <v>100</v>
      </c>
      <c r="F30" s="16">
        <v>1</v>
      </c>
      <c r="G30" s="16" t="s">
        <v>269</v>
      </c>
      <c r="H30" s="13" t="s">
        <v>1728</v>
      </c>
      <c r="I30" s="13" t="s">
        <v>43</v>
      </c>
      <c r="J30" s="13" t="s">
        <v>1690</v>
      </c>
      <c r="K30" s="13" t="s">
        <v>142</v>
      </c>
      <c r="L30" s="13" t="s">
        <v>143</v>
      </c>
      <c r="M30" s="13" t="s">
        <v>1734</v>
      </c>
      <c r="N30" s="13"/>
      <c r="O30" s="1" t="s">
        <v>275</v>
      </c>
      <c r="P30" s="2" t="str">
        <f>LEFT(Table10[[#This Row],['[4']]],FIND(" ",Table10[[#This Row],['[4']]],1)-1)</f>
        <v>600</v>
      </c>
      <c r="Q30" s="2" t="str">
        <f>MID(Table10[[#This Row],['[4']]],FIND("x",Table10[[#This Row],['[4']]],1)+2,FIND("x",Table10[[#This Row],['[4']]],7)-(FIND("x",Table10[[#This Row],['[4']]],1)+2))</f>
        <v xml:space="preserve">1000 </v>
      </c>
      <c r="R30" s="2" t="str">
        <f>RIGHT(Table10[[#This Row],['[4']]],LEN(Table10[[#This Row],['[4']]])-(FIND("x",Table10[[#This Row],['[4']]],7)+1))</f>
        <v>1500</v>
      </c>
      <c r="S30" s="2"/>
      <c r="T30" s="2">
        <f t="shared" si="0"/>
        <v>0.9</v>
      </c>
    </row>
    <row r="31" spans="1:20" ht="30" x14ac:dyDescent="0.25">
      <c r="A31" s="13"/>
      <c r="B31" s="1" t="s">
        <v>1696</v>
      </c>
      <c r="C31" s="13" t="s">
        <v>9</v>
      </c>
      <c r="D31" s="13" t="s">
        <v>1699</v>
      </c>
      <c r="E31" s="13">
        <v>50</v>
      </c>
      <c r="F31" s="16">
        <v>1</v>
      </c>
      <c r="G31" s="16" t="s">
        <v>269</v>
      </c>
      <c r="H31" s="13" t="s">
        <v>1728</v>
      </c>
      <c r="I31" s="13" t="s">
        <v>43</v>
      </c>
      <c r="J31" s="13" t="s">
        <v>1690</v>
      </c>
      <c r="K31" s="13" t="s">
        <v>142</v>
      </c>
      <c r="L31" s="13" t="s">
        <v>143</v>
      </c>
      <c r="M31" s="13" t="s">
        <v>1734</v>
      </c>
      <c r="N31" s="13"/>
      <c r="O31" s="1" t="s">
        <v>275</v>
      </c>
      <c r="P31" s="2" t="str">
        <f>LEFT(Table10[[#This Row],['[4']]],FIND(" ",Table10[[#This Row],['[4']]],1)-1)</f>
        <v>650</v>
      </c>
      <c r="Q31" s="2" t="str">
        <f>MID(Table10[[#This Row],['[4']]],FIND("x",Table10[[#This Row],['[4']]],1)+2,FIND("x",Table10[[#This Row],['[4']]],7)-(FIND("x",Table10[[#This Row],['[4']]],1)+2))</f>
        <v xml:space="preserve">450 </v>
      </c>
      <c r="R31" s="2" t="str">
        <f>RIGHT(Table10[[#This Row],['[4']]],LEN(Table10[[#This Row],['[4']]])-(FIND("x",Table10[[#This Row],['[4']]],7)+1))</f>
        <v>500</v>
      </c>
      <c r="S31" s="2"/>
      <c r="T31" s="2">
        <f t="shared" si="0"/>
        <v>0.14624999999999999</v>
      </c>
    </row>
    <row r="32" spans="1:20" ht="30" x14ac:dyDescent="0.25">
      <c r="A32" s="13"/>
      <c r="B32" s="1" t="s">
        <v>230</v>
      </c>
      <c r="C32" s="13" t="s">
        <v>9</v>
      </c>
      <c r="D32" s="13" t="s">
        <v>1700</v>
      </c>
      <c r="E32" s="13">
        <v>40</v>
      </c>
      <c r="F32" s="16">
        <v>1</v>
      </c>
      <c r="G32" s="16" t="s">
        <v>269</v>
      </c>
      <c r="H32" s="13" t="s">
        <v>1728</v>
      </c>
      <c r="I32" s="13" t="s">
        <v>43</v>
      </c>
      <c r="J32" s="13" t="s">
        <v>1690</v>
      </c>
      <c r="K32" s="13" t="s">
        <v>142</v>
      </c>
      <c r="L32" s="13" t="s">
        <v>143</v>
      </c>
      <c r="M32" s="13" t="s">
        <v>1734</v>
      </c>
      <c r="N32" s="13"/>
      <c r="O32" s="1" t="s">
        <v>275</v>
      </c>
      <c r="P32" s="2" t="str">
        <f>LEFT(Table10[[#This Row],['[4']]],FIND(" ",Table10[[#This Row],['[4']]],1)-1)</f>
        <v>650</v>
      </c>
      <c r="Q32" s="2" t="str">
        <f>MID(Table10[[#This Row],['[4']]],FIND("x",Table10[[#This Row],['[4']]],1)+2,FIND("x",Table10[[#This Row],['[4']]],7)-(FIND("x",Table10[[#This Row],['[4']]],1)+2))</f>
        <v xml:space="preserve">650 </v>
      </c>
      <c r="R32" s="2" t="str">
        <f>RIGHT(Table10[[#This Row],['[4']]],LEN(Table10[[#This Row],['[4']]])-(FIND("x",Table10[[#This Row],['[4']]],7)+1))</f>
        <v>1800</v>
      </c>
      <c r="S32" s="2"/>
      <c r="T32" s="2">
        <f t="shared" si="0"/>
        <v>0.76049999999999995</v>
      </c>
    </row>
    <row r="33" spans="1:20" ht="30" x14ac:dyDescent="0.25">
      <c r="A33" s="13"/>
      <c r="B33" s="1" t="s">
        <v>1701</v>
      </c>
      <c r="C33" s="13" t="s">
        <v>9</v>
      </c>
      <c r="D33" s="13" t="s">
        <v>1702</v>
      </c>
      <c r="E33" s="13">
        <v>50</v>
      </c>
      <c r="F33" s="16">
        <v>1</v>
      </c>
      <c r="G33" s="16" t="s">
        <v>269</v>
      </c>
      <c r="H33" s="13" t="s">
        <v>1728</v>
      </c>
      <c r="I33" s="13" t="s">
        <v>43</v>
      </c>
      <c r="J33" s="13" t="s">
        <v>1690</v>
      </c>
      <c r="K33" s="13" t="s">
        <v>142</v>
      </c>
      <c r="L33" s="13" t="s">
        <v>143</v>
      </c>
      <c r="M33" s="13" t="s">
        <v>1734</v>
      </c>
      <c r="N33" s="13"/>
      <c r="O33" s="1" t="s">
        <v>275</v>
      </c>
      <c r="P33" s="2" t="str">
        <f>LEFT(Table10[[#This Row],['[4']]],FIND(" ",Table10[[#This Row],['[4']]],1)-1)</f>
        <v>500</v>
      </c>
      <c r="Q33" s="2" t="str">
        <f>MID(Table10[[#This Row],['[4']]],FIND("x",Table10[[#This Row],['[4']]],1)+2,FIND("x",Table10[[#This Row],['[4']]],7)-(FIND("x",Table10[[#This Row],['[4']]],1)+2))</f>
        <v xml:space="preserve">350 </v>
      </c>
      <c r="R33" s="2" t="str">
        <f>RIGHT(Table10[[#This Row],['[4']]],LEN(Table10[[#This Row],['[4']]])-(FIND("x",Table10[[#This Row],['[4']]],7)+1))</f>
        <v>1000</v>
      </c>
      <c r="S33" s="2"/>
      <c r="T33" s="2">
        <f t="shared" si="0"/>
        <v>0.17499999999999999</v>
      </c>
    </row>
    <row r="34" spans="1:20" ht="30" x14ac:dyDescent="0.25">
      <c r="A34" s="13"/>
      <c r="B34" s="1" t="s">
        <v>1703</v>
      </c>
      <c r="C34" s="13" t="s">
        <v>15</v>
      </c>
      <c r="D34" s="13" t="s">
        <v>1704</v>
      </c>
      <c r="E34" s="13">
        <v>30</v>
      </c>
      <c r="F34" s="16">
        <v>1</v>
      </c>
      <c r="G34" s="16" t="s">
        <v>269</v>
      </c>
      <c r="H34" s="13" t="s">
        <v>1728</v>
      </c>
      <c r="I34" s="13" t="s">
        <v>43</v>
      </c>
      <c r="J34" s="13" t="s">
        <v>1690</v>
      </c>
      <c r="K34" s="13" t="s">
        <v>142</v>
      </c>
      <c r="L34" s="13" t="s">
        <v>143</v>
      </c>
      <c r="M34" s="13" t="s">
        <v>1734</v>
      </c>
      <c r="N34" s="13"/>
      <c r="O34" s="1" t="s">
        <v>275</v>
      </c>
      <c r="P34" s="2" t="str">
        <f>LEFT(Table10[[#This Row],['[4']]],FIND(" ",Table10[[#This Row],['[4']]],1)-1)</f>
        <v>450</v>
      </c>
      <c r="Q34" s="2" t="str">
        <f>MID(Table10[[#This Row],['[4']]],FIND("x",Table10[[#This Row],['[4']]],1)+2,FIND("x",Table10[[#This Row],['[4']]],7)-(FIND("x",Table10[[#This Row],['[4']]],1)+2))</f>
        <v xml:space="preserve">800 </v>
      </c>
      <c r="R34" s="2" t="str">
        <f>RIGHT(Table10[[#This Row],['[4']]],LEN(Table10[[#This Row],['[4']]])-(FIND("x",Table10[[#This Row],['[4']]],7)+1))</f>
        <v>1500</v>
      </c>
      <c r="S34" s="2"/>
      <c r="T34" s="2">
        <f t="shared" si="0"/>
        <v>0.54</v>
      </c>
    </row>
    <row r="35" spans="1:20" ht="30" x14ac:dyDescent="0.25">
      <c r="A35" s="13"/>
      <c r="B35" s="1" t="s">
        <v>1705</v>
      </c>
      <c r="C35" s="13" t="s">
        <v>9</v>
      </c>
      <c r="D35" s="13" t="s">
        <v>1706</v>
      </c>
      <c r="E35" s="13">
        <v>50</v>
      </c>
      <c r="F35" s="16">
        <v>1</v>
      </c>
      <c r="G35" s="16" t="s">
        <v>269</v>
      </c>
      <c r="H35" s="13" t="s">
        <v>1728</v>
      </c>
      <c r="I35" s="13" t="s">
        <v>43</v>
      </c>
      <c r="J35" s="13" t="s">
        <v>1690</v>
      </c>
      <c r="K35" s="13" t="s">
        <v>142</v>
      </c>
      <c r="L35" s="13" t="s">
        <v>143</v>
      </c>
      <c r="M35" s="13" t="s">
        <v>1734</v>
      </c>
      <c r="N35" s="13"/>
      <c r="O35" s="1" t="s">
        <v>275</v>
      </c>
      <c r="P35" s="2" t="str">
        <f>LEFT(Table10[[#This Row],['[4']]],FIND(" ",Table10[[#This Row],['[4']]],1)-1)</f>
        <v>600</v>
      </c>
      <c r="Q35" s="2" t="str">
        <f>MID(Table10[[#This Row],['[4']]],FIND("x",Table10[[#This Row],['[4']]],1)+2,FIND("x",Table10[[#This Row],['[4']]],7)-(FIND("x",Table10[[#This Row],['[4']]],1)+2))</f>
        <v xml:space="preserve">1300 </v>
      </c>
      <c r="R35" s="2" t="str">
        <f>RIGHT(Table10[[#This Row],['[4']]],LEN(Table10[[#This Row],['[4']]])-(FIND("x",Table10[[#This Row],['[4']]],7)+1))</f>
        <v>1500</v>
      </c>
      <c r="S35" s="2"/>
      <c r="T35" s="2">
        <f t="shared" si="0"/>
        <v>1.17</v>
      </c>
    </row>
    <row r="36" spans="1:20" ht="30" x14ac:dyDescent="0.25">
      <c r="A36" s="13"/>
      <c r="B36" s="1" t="s">
        <v>1707</v>
      </c>
      <c r="C36" s="13" t="s">
        <v>15</v>
      </c>
      <c r="D36" s="13" t="s">
        <v>1708</v>
      </c>
      <c r="E36" s="13">
        <v>20</v>
      </c>
      <c r="F36" s="16">
        <v>1</v>
      </c>
      <c r="G36" s="16" t="s">
        <v>269</v>
      </c>
      <c r="H36" s="13" t="s">
        <v>1728</v>
      </c>
      <c r="I36" s="13" t="s">
        <v>43</v>
      </c>
      <c r="J36" s="13" t="s">
        <v>1690</v>
      </c>
      <c r="K36" s="13" t="s">
        <v>142</v>
      </c>
      <c r="L36" s="13" t="s">
        <v>143</v>
      </c>
      <c r="M36" s="13" t="s">
        <v>1734</v>
      </c>
      <c r="N36" s="13"/>
      <c r="O36" s="1" t="s">
        <v>275</v>
      </c>
      <c r="P36" s="2" t="str">
        <f>LEFT(Table10[[#This Row],['[4']]],FIND(" ",Table10[[#This Row],['[4']]],1)-1)</f>
        <v>750</v>
      </c>
      <c r="Q36" s="2" t="str">
        <f>MID(Table10[[#This Row],['[4']]],FIND("x",Table10[[#This Row],['[4']]],1)+2,FIND("x",Table10[[#This Row],['[4']]],7)-(FIND("x",Table10[[#This Row],['[4']]],1)+2))</f>
        <v xml:space="preserve">1600 </v>
      </c>
      <c r="R36" s="2" t="str">
        <f>RIGHT(Table10[[#This Row],['[4']]],LEN(Table10[[#This Row],['[4']]])-(FIND("x",Table10[[#This Row],['[4']]],7)+1))</f>
        <v>1400</v>
      </c>
      <c r="S36" s="2"/>
      <c r="T36" s="2">
        <f t="shared" si="0"/>
        <v>1.68</v>
      </c>
    </row>
    <row r="37" spans="1:20" ht="30" x14ac:dyDescent="0.25">
      <c r="A37" s="13"/>
      <c r="B37" s="1" t="s">
        <v>1709</v>
      </c>
      <c r="C37" s="13" t="s">
        <v>9</v>
      </c>
      <c r="D37" s="13" t="s">
        <v>1710</v>
      </c>
      <c r="E37" s="13">
        <v>200</v>
      </c>
      <c r="F37" s="16">
        <v>1</v>
      </c>
      <c r="G37" s="16" t="s">
        <v>269</v>
      </c>
      <c r="H37" s="13" t="s">
        <v>1728</v>
      </c>
      <c r="I37" s="13" t="s">
        <v>43</v>
      </c>
      <c r="J37" s="13" t="s">
        <v>1690</v>
      </c>
      <c r="K37" s="13" t="s">
        <v>142</v>
      </c>
      <c r="L37" s="13" t="s">
        <v>143</v>
      </c>
      <c r="M37" s="13" t="s">
        <v>1734</v>
      </c>
      <c r="N37" s="13"/>
      <c r="O37" s="1" t="s">
        <v>275</v>
      </c>
      <c r="P37" s="2" t="str">
        <f>LEFT(Table10[[#This Row],['[4']]],FIND(" ",Table10[[#This Row],['[4']]],1)-1)</f>
        <v>600</v>
      </c>
      <c r="Q37" s="2" t="str">
        <f>MID(Table10[[#This Row],['[4']]],FIND("x",Table10[[#This Row],['[4']]],1)+2,FIND("x",Table10[[#This Row],['[4']]],7)-(FIND("x",Table10[[#This Row],['[4']]],1)+2))</f>
        <v xml:space="preserve">1000 </v>
      </c>
      <c r="R37" s="2" t="str">
        <f>RIGHT(Table10[[#This Row],['[4']]],LEN(Table10[[#This Row],['[4']]])-(FIND("x",Table10[[#This Row],['[4']]],7)+1))</f>
        <v>2000</v>
      </c>
      <c r="S37" s="2"/>
      <c r="T37" s="2">
        <f t="shared" si="0"/>
        <v>1.2</v>
      </c>
    </row>
    <row r="38" spans="1:20" ht="30" x14ac:dyDescent="0.25">
      <c r="A38" s="13"/>
      <c r="B38" s="1" t="s">
        <v>1711</v>
      </c>
      <c r="C38" s="13" t="s">
        <v>9</v>
      </c>
      <c r="D38" s="13" t="s">
        <v>1712</v>
      </c>
      <c r="E38" s="13">
        <v>100</v>
      </c>
      <c r="F38" s="16">
        <v>1</v>
      </c>
      <c r="G38" s="16" t="s">
        <v>269</v>
      </c>
      <c r="H38" s="13" t="s">
        <v>1728</v>
      </c>
      <c r="I38" s="13" t="s">
        <v>43</v>
      </c>
      <c r="J38" s="13" t="s">
        <v>1690</v>
      </c>
      <c r="K38" s="13" t="s">
        <v>142</v>
      </c>
      <c r="L38" s="13" t="s">
        <v>143</v>
      </c>
      <c r="M38" s="13" t="s">
        <v>1734</v>
      </c>
      <c r="N38" s="13"/>
      <c r="O38" s="1" t="s">
        <v>275</v>
      </c>
      <c r="P38" s="2" t="str">
        <f>LEFT(Table10[[#This Row],['[4']]],FIND(" ",Table10[[#This Row],['[4']]],1)-1)</f>
        <v>750</v>
      </c>
      <c r="Q38" s="2" t="str">
        <f>MID(Table10[[#This Row],['[4']]],FIND("x",Table10[[#This Row],['[4']]],1)+2,FIND("x",Table10[[#This Row],['[4']]],7)-(FIND("x",Table10[[#This Row],['[4']]],1)+2))</f>
        <v xml:space="preserve">750 </v>
      </c>
      <c r="R38" s="2" t="str">
        <f>RIGHT(Table10[[#This Row],['[4']]],LEN(Table10[[#This Row],['[4']]])-(FIND("x",Table10[[#This Row],['[4']]],7)+1))</f>
        <v>500</v>
      </c>
      <c r="S38" s="2"/>
      <c r="T38" s="2">
        <f t="shared" si="0"/>
        <v>0.28125</v>
      </c>
    </row>
    <row r="39" spans="1:20" ht="30" x14ac:dyDescent="0.25">
      <c r="A39" s="13"/>
      <c r="B39" s="1" t="s">
        <v>1713</v>
      </c>
      <c r="C39" s="13" t="s">
        <v>9</v>
      </c>
      <c r="D39" s="13" t="s">
        <v>1714</v>
      </c>
      <c r="E39" s="13">
        <v>400</v>
      </c>
      <c r="F39" s="16">
        <v>1</v>
      </c>
      <c r="G39" s="16" t="s">
        <v>269</v>
      </c>
      <c r="H39" s="13" t="s">
        <v>1728</v>
      </c>
      <c r="I39" s="13" t="s">
        <v>43</v>
      </c>
      <c r="J39" s="13" t="s">
        <v>1690</v>
      </c>
      <c r="K39" s="13" t="s">
        <v>142</v>
      </c>
      <c r="L39" s="13" t="s">
        <v>143</v>
      </c>
      <c r="M39" s="13" t="s">
        <v>1734</v>
      </c>
      <c r="N39" s="13"/>
      <c r="O39" s="1" t="s">
        <v>275</v>
      </c>
      <c r="P39" s="2" t="str">
        <f>LEFT(Table10[[#This Row],['[4']]],FIND(" ",Table10[[#This Row],['[4']]],1)-1)</f>
        <v>750</v>
      </c>
      <c r="Q39" s="2" t="str">
        <f>MID(Table10[[#This Row],['[4']]],FIND("x",Table10[[#This Row],['[4']]],1)+2,FIND("x",Table10[[#This Row],['[4']]],7)-(FIND("x",Table10[[#This Row],['[4']]],1)+2))</f>
        <v xml:space="preserve">750 </v>
      </c>
      <c r="R39" s="2" t="str">
        <f>RIGHT(Table10[[#This Row],['[4']]],LEN(Table10[[#This Row],['[4']]])-(FIND("x",Table10[[#This Row],['[4']]],7)+1))</f>
        <v>750</v>
      </c>
      <c r="S39" s="2"/>
      <c r="T39" s="2">
        <f t="shared" si="0"/>
        <v>0.421875</v>
      </c>
    </row>
    <row r="40" spans="1:20" ht="30" x14ac:dyDescent="0.25">
      <c r="A40" s="13"/>
      <c r="B40" s="1" t="s">
        <v>1715</v>
      </c>
      <c r="C40" s="13" t="s">
        <v>15</v>
      </c>
      <c r="D40" s="13" t="s">
        <v>536</v>
      </c>
      <c r="E40" s="13">
        <v>40</v>
      </c>
      <c r="F40" s="16">
        <v>1</v>
      </c>
      <c r="G40" s="16" t="s">
        <v>269</v>
      </c>
      <c r="H40" s="13" t="s">
        <v>1728</v>
      </c>
      <c r="I40" s="13" t="s">
        <v>43</v>
      </c>
      <c r="J40" s="13" t="s">
        <v>1690</v>
      </c>
      <c r="K40" s="13" t="s">
        <v>142</v>
      </c>
      <c r="L40" s="13" t="s">
        <v>143</v>
      </c>
      <c r="M40" s="13" t="s">
        <v>1734</v>
      </c>
      <c r="N40" s="13"/>
      <c r="O40" s="1" t="s">
        <v>275</v>
      </c>
      <c r="P40" s="2" t="str">
        <f>LEFT(Table10[[#This Row],['[4']]],FIND(" ",Table10[[#This Row],['[4']]],1)-1)</f>
        <v>500</v>
      </c>
      <c r="Q40" s="2" t="str">
        <f>MID(Table10[[#This Row],['[4']]],FIND("x",Table10[[#This Row],['[4']]],1)+2,FIND("x",Table10[[#This Row],['[4']]],7)-(FIND("x",Table10[[#This Row],['[4']]],1)+2))</f>
        <v xml:space="preserve">500 </v>
      </c>
      <c r="R40" s="2" t="str">
        <f>RIGHT(Table10[[#This Row],['[4']]],LEN(Table10[[#This Row],['[4']]])-(FIND("x",Table10[[#This Row],['[4']]],7)+1))</f>
        <v>500</v>
      </c>
      <c r="S40" s="2"/>
      <c r="T40" s="2">
        <f t="shared" si="0"/>
        <v>0.125</v>
      </c>
    </row>
    <row r="41" spans="1:20" ht="30" x14ac:dyDescent="0.25">
      <c r="A41" s="13"/>
      <c r="B41" s="1" t="s">
        <v>1716</v>
      </c>
      <c r="C41" s="13" t="s">
        <v>15</v>
      </c>
      <c r="D41" s="13" t="s">
        <v>1717</v>
      </c>
      <c r="E41" s="13">
        <v>30</v>
      </c>
      <c r="F41" s="16">
        <v>1</v>
      </c>
      <c r="G41" s="16" t="s">
        <v>269</v>
      </c>
      <c r="H41" s="13" t="s">
        <v>1728</v>
      </c>
      <c r="I41" s="13" t="s">
        <v>43</v>
      </c>
      <c r="J41" s="13" t="s">
        <v>1690</v>
      </c>
      <c r="K41" s="13" t="s">
        <v>142</v>
      </c>
      <c r="L41" s="13" t="s">
        <v>143</v>
      </c>
      <c r="M41" s="13" t="s">
        <v>1734</v>
      </c>
      <c r="N41" s="13"/>
      <c r="O41" s="1" t="s">
        <v>275</v>
      </c>
      <c r="P41" s="2" t="str">
        <f>LEFT(Table10[[#This Row],['[4']]],FIND(" ",Table10[[#This Row],['[4']]],1)-1)</f>
        <v>650</v>
      </c>
      <c r="Q41" s="2" t="str">
        <f>MID(Table10[[#This Row],['[4']]],FIND("x",Table10[[#This Row],['[4']]],1)+2,FIND("x",Table10[[#This Row],['[4']]],7)-(FIND("x",Table10[[#This Row],['[4']]],1)+2))</f>
        <v xml:space="preserve">1000 </v>
      </c>
      <c r="R41" s="2" t="str">
        <f>RIGHT(Table10[[#This Row],['[4']]],LEN(Table10[[#This Row],['[4']]])-(FIND("x",Table10[[#This Row],['[4']]],7)+1))</f>
        <v>1000</v>
      </c>
      <c r="S41" s="2"/>
      <c r="T41" s="2">
        <f t="shared" si="0"/>
        <v>0.65</v>
      </c>
    </row>
    <row r="42" spans="1:20" ht="30" x14ac:dyDescent="0.25">
      <c r="A42" s="13"/>
      <c r="B42" s="1" t="s">
        <v>1718</v>
      </c>
      <c r="C42" s="13" t="s">
        <v>9</v>
      </c>
      <c r="D42" s="13" t="s">
        <v>1719</v>
      </c>
      <c r="E42" s="13">
        <v>75</v>
      </c>
      <c r="F42" s="16">
        <v>1</v>
      </c>
      <c r="G42" s="16" t="s">
        <v>269</v>
      </c>
      <c r="H42" s="13" t="s">
        <v>1728</v>
      </c>
      <c r="I42" s="13" t="s">
        <v>43</v>
      </c>
      <c r="J42" s="13" t="s">
        <v>1690</v>
      </c>
      <c r="K42" s="13" t="s">
        <v>142</v>
      </c>
      <c r="L42" s="13" t="s">
        <v>143</v>
      </c>
      <c r="M42" s="13" t="s">
        <v>1734</v>
      </c>
      <c r="N42" s="13"/>
      <c r="O42" s="1" t="s">
        <v>275</v>
      </c>
      <c r="P42" s="2" t="str">
        <f>LEFT(Table10[[#This Row],['[4']]],FIND(" ",Table10[[#This Row],['[4']]],1)-1)</f>
        <v>650</v>
      </c>
      <c r="Q42" s="2" t="str">
        <f>MID(Table10[[#This Row],['[4']]],FIND("x",Table10[[#This Row],['[4']]],1)+2,FIND("x",Table10[[#This Row],['[4']]],7)-(FIND("x",Table10[[#This Row],['[4']]],1)+2))</f>
        <v xml:space="preserve">1000 </v>
      </c>
      <c r="R42" s="2" t="str">
        <f>RIGHT(Table10[[#This Row],['[4']]],LEN(Table10[[#This Row],['[4']]])-(FIND("x",Table10[[#This Row],['[4']]],7)+1))</f>
        <v>2000</v>
      </c>
      <c r="S42" s="2"/>
      <c r="T42" s="2">
        <f t="shared" si="0"/>
        <v>1.3</v>
      </c>
    </row>
    <row r="43" spans="1:20" ht="60" x14ac:dyDescent="0.25">
      <c r="A43" s="13"/>
      <c r="B43" s="1" t="s">
        <v>1720</v>
      </c>
      <c r="C43" s="13" t="s">
        <v>9</v>
      </c>
      <c r="D43" s="13" t="s">
        <v>1721</v>
      </c>
      <c r="E43" s="13">
        <v>100</v>
      </c>
      <c r="F43" s="16">
        <v>1</v>
      </c>
      <c r="G43" s="16" t="s">
        <v>269</v>
      </c>
      <c r="H43" s="13" t="s">
        <v>1728</v>
      </c>
      <c r="I43" s="13" t="s">
        <v>43</v>
      </c>
      <c r="J43" s="13" t="s">
        <v>1690</v>
      </c>
      <c r="K43" s="13" t="s">
        <v>142</v>
      </c>
      <c r="L43" s="13" t="s">
        <v>1722</v>
      </c>
      <c r="M43" s="13" t="s">
        <v>1734</v>
      </c>
      <c r="N43" s="13" t="s">
        <v>1723</v>
      </c>
      <c r="O43" s="1" t="s">
        <v>275</v>
      </c>
      <c r="P43" s="2" t="str">
        <f>LEFT(Table10[[#This Row],['[4']]],FIND(" ",Table10[[#This Row],['[4']]],1)-1)</f>
        <v>1000</v>
      </c>
      <c r="Q43" s="2" t="str">
        <f>MID(Table10[[#This Row],['[4']]],FIND("x",Table10[[#This Row],['[4']]],1)+2,FIND("x",Table10[[#This Row],['[4']]],7)-(FIND("x",Table10[[#This Row],['[4']]],1)+2))</f>
        <v xml:space="preserve">2000 </v>
      </c>
      <c r="R43" s="2" t="str">
        <f>RIGHT(Table10[[#This Row],['[4']]],LEN(Table10[[#This Row],['[4']]])-(FIND("x",Table10[[#This Row],['[4']]],7)+1))</f>
        <v>2000</v>
      </c>
      <c r="S43" s="2"/>
      <c r="T43" s="2">
        <f t="shared" si="0"/>
        <v>4</v>
      </c>
    </row>
    <row r="44" spans="1:20" ht="30" x14ac:dyDescent="0.25">
      <c r="A44" s="13"/>
      <c r="B44" s="1" t="s">
        <v>1724</v>
      </c>
      <c r="C44" s="13" t="s">
        <v>13</v>
      </c>
      <c r="D44" s="13" t="s">
        <v>1725</v>
      </c>
      <c r="E44" s="13">
        <v>200</v>
      </c>
      <c r="F44" s="16">
        <v>1</v>
      </c>
      <c r="G44" s="16" t="s">
        <v>269</v>
      </c>
      <c r="H44" s="13" t="s">
        <v>1728</v>
      </c>
      <c r="I44" s="13" t="s">
        <v>43</v>
      </c>
      <c r="J44" s="13" t="s">
        <v>1690</v>
      </c>
      <c r="K44" s="13" t="s">
        <v>142</v>
      </c>
      <c r="L44" s="13" t="s">
        <v>1722</v>
      </c>
      <c r="M44" s="13" t="s">
        <v>1734</v>
      </c>
      <c r="N44" s="13"/>
      <c r="O44" s="1" t="s">
        <v>275</v>
      </c>
      <c r="P44" s="2" t="str">
        <f>LEFT(Table10[[#This Row],['[4']]],FIND(" ",Table10[[#This Row],['[4']]],1)-1)</f>
        <v>750</v>
      </c>
      <c r="Q44" s="2" t="str">
        <f>MID(Table10[[#This Row],['[4']]],FIND("x",Table10[[#This Row],['[4']]],1)+2,FIND("x",Table10[[#This Row],['[4']]],7)-(FIND("x",Table10[[#This Row],['[4']]],1)+2))</f>
        <v xml:space="preserve">1300 </v>
      </c>
      <c r="R44" s="2" t="str">
        <f>RIGHT(Table10[[#This Row],['[4']]],LEN(Table10[[#This Row],['[4']]])-(FIND("x",Table10[[#This Row],['[4']]],7)+1))</f>
        <v>1000</v>
      </c>
      <c r="S44" s="2"/>
      <c r="T44" s="2">
        <f t="shared" si="0"/>
        <v>0.97499999999999998</v>
      </c>
    </row>
    <row r="45" spans="1:20" ht="30" x14ac:dyDescent="0.25">
      <c r="A45" s="13"/>
      <c r="B45" s="1" t="s">
        <v>1724</v>
      </c>
      <c r="C45" s="13" t="s">
        <v>13</v>
      </c>
      <c r="D45" s="13" t="s">
        <v>1725</v>
      </c>
      <c r="E45" s="13">
        <v>200</v>
      </c>
      <c r="F45" s="16">
        <v>1</v>
      </c>
      <c r="G45" s="16" t="s">
        <v>269</v>
      </c>
      <c r="H45" s="13" t="s">
        <v>1728</v>
      </c>
      <c r="I45" s="13" t="s">
        <v>43</v>
      </c>
      <c r="J45" s="13" t="s">
        <v>1690</v>
      </c>
      <c r="K45" s="13" t="s">
        <v>142</v>
      </c>
      <c r="L45" s="13" t="s">
        <v>1722</v>
      </c>
      <c r="M45" s="13" t="s">
        <v>1734</v>
      </c>
      <c r="N45" s="13"/>
      <c r="O45" s="1" t="s">
        <v>275</v>
      </c>
      <c r="P45" s="2" t="str">
        <f>LEFT(Table10[[#This Row],['[4']]],FIND(" ",Table10[[#This Row],['[4']]],1)-1)</f>
        <v>750</v>
      </c>
      <c r="Q45" s="2" t="str">
        <f>MID(Table10[[#This Row],['[4']]],FIND("x",Table10[[#This Row],['[4']]],1)+2,FIND("x",Table10[[#This Row],['[4']]],7)-(FIND("x",Table10[[#This Row],['[4']]],1)+2))</f>
        <v xml:space="preserve">1300 </v>
      </c>
      <c r="R45" s="2" t="str">
        <f>RIGHT(Table10[[#This Row],['[4']]],LEN(Table10[[#This Row],['[4']]])-(FIND("x",Table10[[#This Row],['[4']]],7)+1))</f>
        <v>1000</v>
      </c>
      <c r="S45" s="2"/>
      <c r="T45" s="2">
        <f t="shared" si="0"/>
        <v>0.97499999999999998</v>
      </c>
    </row>
    <row r="46" spans="1:20" ht="60" x14ac:dyDescent="0.25">
      <c r="A46" s="13"/>
      <c r="B46" s="1" t="s">
        <v>1726</v>
      </c>
      <c r="C46" s="13" t="s">
        <v>9</v>
      </c>
      <c r="D46" s="13" t="s">
        <v>1727</v>
      </c>
      <c r="E46" s="13">
        <v>100</v>
      </c>
      <c r="F46" s="16">
        <v>1</v>
      </c>
      <c r="G46" s="16" t="s">
        <v>269</v>
      </c>
      <c r="H46" s="13" t="s">
        <v>1728</v>
      </c>
      <c r="I46" s="13" t="s">
        <v>43</v>
      </c>
      <c r="J46" s="13" t="s">
        <v>1690</v>
      </c>
      <c r="K46" s="13" t="s">
        <v>142</v>
      </c>
      <c r="L46" s="13" t="s">
        <v>1722</v>
      </c>
      <c r="M46" s="13" t="s">
        <v>1734</v>
      </c>
      <c r="N46" s="13" t="s">
        <v>1723</v>
      </c>
      <c r="O46" s="1" t="s">
        <v>275</v>
      </c>
      <c r="P46" s="2" t="str">
        <f>LEFT(Table10[[#This Row],['[4']]],FIND(" ",Table10[[#This Row],['[4']]],1)-1)</f>
        <v>1500</v>
      </c>
      <c r="Q46" s="2" t="str">
        <f>MID(Table10[[#This Row],['[4']]],FIND("x",Table10[[#This Row],['[4']]],1)+2,FIND("x",Table10[[#This Row],['[4']]],7)-(FIND("x",Table10[[#This Row],['[4']]],1)+2))</f>
        <v xml:space="preserve">2000 </v>
      </c>
      <c r="R46" s="2" t="str">
        <f>RIGHT(Table10[[#This Row],['[4']]],LEN(Table10[[#This Row],['[4']]])-(FIND("x",Table10[[#This Row],['[4']]],7)+1))</f>
        <v>2000</v>
      </c>
      <c r="S46" s="2"/>
      <c r="T46" s="2">
        <f t="shared" ref="T46" si="1">P46*Q46*R46/1000000000</f>
        <v>6</v>
      </c>
    </row>
    <row r="47" spans="1:20" ht="30" x14ac:dyDescent="0.25">
      <c r="A47" s="39"/>
      <c r="B47" s="1" t="s">
        <v>810</v>
      </c>
      <c r="C47" s="31"/>
      <c r="D47" s="31" t="str">
        <f>CONCATENATE(ROUND(SUMPRODUCT(Table10['[6']],T6:T46),2)," m3")</f>
        <v>97,65 m3</v>
      </c>
      <c r="E47" s="31" t="str">
        <f>CONCATENATE(ROUND(SUMPRODUCT(Table10['[5']],Table10['[6']]),0)," kg")</f>
        <v>8830 kg</v>
      </c>
      <c r="F47" s="16">
        <f>SUBTOTAL(109,Table10['[6']])</f>
        <v>43</v>
      </c>
      <c r="G47" s="16"/>
      <c r="H47" s="31"/>
      <c r="I47" s="31"/>
      <c r="J47" s="31"/>
      <c r="K47" s="31"/>
      <c r="L47" s="31"/>
      <c r="M47" s="31"/>
      <c r="N47" s="31"/>
      <c r="O47" s="1" t="s">
        <v>275</v>
      </c>
    </row>
    <row r="48" spans="1:20" x14ac:dyDescent="0.25">
      <c r="A48" s="13"/>
      <c r="C48" s="13"/>
      <c r="D48" s="13"/>
      <c r="E48" s="13"/>
      <c r="F48" s="13"/>
      <c r="G48" s="13"/>
      <c r="H48" s="13"/>
      <c r="I48" s="13"/>
      <c r="J48" s="13"/>
      <c r="K48" s="13"/>
      <c r="L48" s="13"/>
      <c r="M48" s="13"/>
      <c r="N48"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46:L46 I6:L6 I7:L7 I8:L8 I9:L9 I10:L10 I11:L11 I12:L12 I13:L13 I14:L14 I15:L15 I16:L16 I17:L17 I18:L18 I19:L19 I20:L20 I21:L21 I22:L22 I23:L23 I24:L24 I25:L25 I26:L26 I27:L27 I28:L28 I29:L29 I30:L30 I31:L31 I32:L32 I33:L33 I34:L34 I35:L35 I36:L36 I37:L37 I38:L38 I39:L39 I40:L40 I41:L41 I42:L42 I43:L43 I44:L44 I45:L45" numberStoredAsText="1"/>
  </ignoredError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479"/>
  <sheetViews>
    <sheetView zoomScaleNormal="100" zoomScaleSheetLayoutView="100" workbookViewId="0">
      <pane ySplit="5" topLeftCell="A310" activePane="bottomLeft" state="frozen"/>
      <selection pane="bottomLeft" activeCell="J379" sqref="J379"/>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6" width="10.42578125" style="1" customWidth="1"/>
    <col min="7" max="7" width="8.28515625" style="1" customWidth="1"/>
    <col min="8" max="8" width="11.28515625" style="1" customWidth="1"/>
    <col min="9" max="10" width="10.42578125" style="1" customWidth="1"/>
    <col min="11" max="13" width="11.42578125" style="1" customWidth="1"/>
    <col min="14" max="14" width="24.7109375" style="1" customWidth="1"/>
    <col min="15" max="21" width="0" style="1" hidden="1" customWidth="1"/>
    <col min="22" max="16384" width="8.85546875" style="1"/>
  </cols>
  <sheetData>
    <row r="1" spans="1:20" ht="18.75" x14ac:dyDescent="0.25">
      <c r="A1" s="47" t="str">
        <f>KOPSAVILKUMS!B7</f>
        <v>Zeļļu iela 23 / 25 / 29</v>
      </c>
      <c r="B1" s="47"/>
      <c r="C1" s="47"/>
      <c r="D1" s="47"/>
      <c r="E1" s="47"/>
      <c r="F1" s="47"/>
      <c r="G1" s="47"/>
      <c r="H1" s="47"/>
      <c r="I1" s="47"/>
      <c r="J1" s="47"/>
      <c r="K1" s="47"/>
      <c r="L1" s="47"/>
      <c r="M1" s="47"/>
      <c r="N1" s="47"/>
    </row>
    <row r="2" spans="1:20" x14ac:dyDescent="0.25">
      <c r="A2" s="31"/>
      <c r="B2" s="31"/>
      <c r="C2" s="31"/>
      <c r="D2" s="31"/>
      <c r="E2" s="31"/>
      <c r="F2" s="31"/>
      <c r="G2" s="31"/>
      <c r="H2" s="31"/>
      <c r="I2" s="31"/>
      <c r="J2" s="31"/>
      <c r="K2" s="31"/>
      <c r="L2" s="31"/>
      <c r="M2" s="31"/>
      <c r="N2" s="31"/>
    </row>
    <row r="3" spans="1:20" s="3" customFormat="1" ht="30" x14ac:dyDescent="0.25">
      <c r="A3" s="48" t="s">
        <v>270</v>
      </c>
      <c r="B3" s="48" t="s">
        <v>2061</v>
      </c>
      <c r="C3" s="48" t="s">
        <v>6</v>
      </c>
      <c r="D3" s="48" t="s">
        <v>271</v>
      </c>
      <c r="E3" s="48" t="s">
        <v>17</v>
      </c>
      <c r="F3" s="48" t="s">
        <v>272</v>
      </c>
      <c r="G3" s="48" t="s">
        <v>279</v>
      </c>
      <c r="H3" s="49" t="s">
        <v>2060</v>
      </c>
      <c r="I3" s="49"/>
      <c r="J3" s="49"/>
      <c r="K3" s="49" t="s">
        <v>4</v>
      </c>
      <c r="L3" s="49"/>
      <c r="M3" s="48" t="s">
        <v>273</v>
      </c>
      <c r="N3" s="48" t="s">
        <v>274</v>
      </c>
      <c r="O3" s="1" t="s">
        <v>275</v>
      </c>
    </row>
    <row r="4" spans="1:20" s="3" customFormat="1" x14ac:dyDescent="0.25">
      <c r="A4" s="48"/>
      <c r="B4" s="48"/>
      <c r="C4" s="48"/>
      <c r="D4" s="48"/>
      <c r="E4" s="48"/>
      <c r="F4" s="48"/>
      <c r="G4" s="48"/>
      <c r="H4" s="15" t="s">
        <v>1</v>
      </c>
      <c r="I4" s="15" t="s">
        <v>2</v>
      </c>
      <c r="J4" s="15" t="s">
        <v>3</v>
      </c>
      <c r="K4" s="15" t="s">
        <v>2</v>
      </c>
      <c r="L4" s="15" t="s">
        <v>3</v>
      </c>
      <c r="M4" s="48"/>
      <c r="N4" s="48"/>
      <c r="O4" s="1"/>
    </row>
    <row r="5" spans="1:20" s="3" customFormat="1" x14ac:dyDescent="0.25">
      <c r="A5" s="12" t="s">
        <v>797</v>
      </c>
      <c r="B5" s="12" t="s">
        <v>798</v>
      </c>
      <c r="C5" s="12" t="s">
        <v>799</v>
      </c>
      <c r="D5" s="12" t="s">
        <v>800</v>
      </c>
      <c r="E5" s="12" t="s">
        <v>801</v>
      </c>
      <c r="F5" s="12" t="s">
        <v>802</v>
      </c>
      <c r="G5" s="14" t="s">
        <v>803</v>
      </c>
      <c r="H5" s="14" t="s">
        <v>804</v>
      </c>
      <c r="I5" s="14" t="s">
        <v>805</v>
      </c>
      <c r="J5" s="14" t="s">
        <v>806</v>
      </c>
      <c r="K5" s="14" t="s">
        <v>807</v>
      </c>
      <c r="L5" s="14" t="s">
        <v>808</v>
      </c>
      <c r="M5" s="14" t="s">
        <v>809</v>
      </c>
      <c r="N5" s="12" t="s">
        <v>1426</v>
      </c>
      <c r="O5" s="1"/>
    </row>
    <row r="6" spans="1:20" ht="30" x14ac:dyDescent="0.25">
      <c r="A6" s="3">
        <v>1</v>
      </c>
      <c r="B6" s="33" t="s">
        <v>24</v>
      </c>
      <c r="C6" s="34" t="s">
        <v>11</v>
      </c>
      <c r="D6" s="34" t="s">
        <v>281</v>
      </c>
      <c r="E6" s="35">
        <v>30</v>
      </c>
      <c r="F6" s="34">
        <v>16</v>
      </c>
      <c r="G6" s="34" t="s">
        <v>19</v>
      </c>
      <c r="H6" s="34" t="s">
        <v>20</v>
      </c>
      <c r="I6" s="36" t="s">
        <v>25</v>
      </c>
      <c r="J6" s="36" t="s">
        <v>26</v>
      </c>
      <c r="K6" s="36" t="s">
        <v>27</v>
      </c>
      <c r="L6" s="36" t="s">
        <v>28</v>
      </c>
      <c r="M6" s="36" t="s">
        <v>1818</v>
      </c>
      <c r="N6" s="34" t="s">
        <v>282</v>
      </c>
      <c r="O6" s="1" t="s">
        <v>275</v>
      </c>
      <c r="P6" s="2" t="str">
        <f>LEFT(Table1[[#This Row],['[4']]],FIND(" ",Table1[[#This Row],['[4']]],1)-1)</f>
        <v>370</v>
      </c>
      <c r="Q6" s="2" t="str">
        <f>MID(Table1[[#This Row],['[4']]],FIND("x",Table1[[#This Row],['[4']]],1)+2,FIND("x",Table1[[#This Row],['[4']]],7)-(FIND("x",Table1[[#This Row],['[4']]],1)+2))</f>
        <v xml:space="preserve">620 </v>
      </c>
      <c r="R6" s="2" t="str">
        <f>RIGHT(Table1[[#This Row],['[4']]],LEN(Table1[[#This Row],['[4']]])-(FIND("x",Table1[[#This Row],['[4']]],7)+1))</f>
        <v>340</v>
      </c>
      <c r="S6" s="2"/>
      <c r="T6" s="2">
        <f>P6*Q6*R6/1000000000</f>
        <v>7.7995999999999996E-2</v>
      </c>
    </row>
    <row r="7" spans="1:20" ht="30" x14ac:dyDescent="0.25">
      <c r="A7" s="3">
        <v>2</v>
      </c>
      <c r="B7" s="33" t="s">
        <v>283</v>
      </c>
      <c r="C7" s="34" t="s">
        <v>14</v>
      </c>
      <c r="D7" s="34" t="s">
        <v>284</v>
      </c>
      <c r="E7" s="35">
        <v>1</v>
      </c>
      <c r="F7" s="34">
        <v>9</v>
      </c>
      <c r="G7" s="34" t="s">
        <v>19</v>
      </c>
      <c r="H7" s="34" t="s">
        <v>20</v>
      </c>
      <c r="I7" s="36" t="s">
        <v>25</v>
      </c>
      <c r="J7" s="36" t="s">
        <v>26</v>
      </c>
      <c r="K7" s="36" t="s">
        <v>27</v>
      </c>
      <c r="L7" s="36" t="s">
        <v>28</v>
      </c>
      <c r="M7" s="36" t="s">
        <v>1818</v>
      </c>
      <c r="N7" s="34" t="s">
        <v>282</v>
      </c>
      <c r="O7" s="1" t="s">
        <v>275</v>
      </c>
      <c r="P7" s="2" t="str">
        <f>LEFT(Table1[[#This Row],['[4']]],FIND(" ",Table1[[#This Row],['[4']]],1)-1)</f>
        <v>1250</v>
      </c>
      <c r="Q7" s="2" t="str">
        <f>MID(Table1[[#This Row],['[4']]],FIND("x",Table1[[#This Row],['[4']]],1)+2,FIND("x",Table1[[#This Row],['[4']]],7)-(FIND("x",Table1[[#This Row],['[4']]],1)+2))</f>
        <v xml:space="preserve">100 </v>
      </c>
      <c r="R7" s="2" t="str">
        <f>RIGHT(Table1[[#This Row],['[4']]],LEN(Table1[[#This Row],['[4']]])-(FIND("x",Table1[[#This Row],['[4']]],7)+1))</f>
        <v>100</v>
      </c>
      <c r="S7" s="2"/>
      <c r="T7" s="2">
        <f t="shared" ref="T7:T70" si="0">P7*Q7*R7/1000000000</f>
        <v>1.2500000000000001E-2</v>
      </c>
    </row>
    <row r="8" spans="1:20" ht="30" x14ac:dyDescent="0.25">
      <c r="A8" s="3">
        <v>3</v>
      </c>
      <c r="B8" s="33" t="s">
        <v>285</v>
      </c>
      <c r="C8" s="34" t="s">
        <v>8</v>
      </c>
      <c r="D8" s="34" t="s">
        <v>286</v>
      </c>
      <c r="E8" s="35">
        <v>8</v>
      </c>
      <c r="F8" s="34">
        <v>2</v>
      </c>
      <c r="G8" s="34" t="s">
        <v>19</v>
      </c>
      <c r="H8" s="34" t="s">
        <v>20</v>
      </c>
      <c r="I8" s="36" t="s">
        <v>25</v>
      </c>
      <c r="J8" s="36" t="s">
        <v>26</v>
      </c>
      <c r="K8" s="36" t="s">
        <v>27</v>
      </c>
      <c r="L8" s="36" t="s">
        <v>30</v>
      </c>
      <c r="M8" s="36" t="s">
        <v>1818</v>
      </c>
      <c r="N8" s="34" t="s">
        <v>282</v>
      </c>
      <c r="O8" s="1" t="s">
        <v>275</v>
      </c>
      <c r="P8" s="2" t="str">
        <f>LEFT(Table1[[#This Row],['[4']]],FIND(" ",Table1[[#This Row],['[4']]],1)-1)</f>
        <v>430</v>
      </c>
      <c r="Q8" s="2" t="str">
        <f>MID(Table1[[#This Row],['[4']]],FIND("x",Table1[[#This Row],['[4']]],1)+2,FIND("x",Table1[[#This Row],['[4']]],7)-(FIND("x",Table1[[#This Row],['[4']]],1)+2))</f>
        <v xml:space="preserve">550 </v>
      </c>
      <c r="R8" s="2" t="str">
        <f>RIGHT(Table1[[#This Row],['[4']]],LEN(Table1[[#This Row],['[4']]])-(FIND("x",Table1[[#This Row],['[4']]],7)+1))</f>
        <v>620</v>
      </c>
      <c r="S8" s="2"/>
      <c r="T8" s="2">
        <f t="shared" si="0"/>
        <v>0.14663000000000001</v>
      </c>
    </row>
    <row r="9" spans="1:20" ht="30" x14ac:dyDescent="0.25">
      <c r="A9" s="3">
        <v>4</v>
      </c>
      <c r="B9" s="33" t="s">
        <v>24</v>
      </c>
      <c r="C9" s="34" t="s">
        <v>12</v>
      </c>
      <c r="D9" s="34" t="s">
        <v>281</v>
      </c>
      <c r="E9" s="35">
        <v>10</v>
      </c>
      <c r="F9" s="34">
        <v>2</v>
      </c>
      <c r="G9" s="34" t="s">
        <v>19</v>
      </c>
      <c r="H9" s="34" t="s">
        <v>20</v>
      </c>
      <c r="I9" s="36" t="s">
        <v>25</v>
      </c>
      <c r="J9" s="36" t="s">
        <v>26</v>
      </c>
      <c r="K9" s="36" t="s">
        <v>27</v>
      </c>
      <c r="L9" s="36" t="s">
        <v>31</v>
      </c>
      <c r="M9" s="36" t="s">
        <v>1818</v>
      </c>
      <c r="N9" s="34" t="s">
        <v>282</v>
      </c>
      <c r="O9" s="1" t="s">
        <v>275</v>
      </c>
      <c r="P9" s="2" t="str">
        <f>LEFT(Table1[[#This Row],['[4']]],FIND(" ",Table1[[#This Row],['[4']]],1)-1)</f>
        <v>370</v>
      </c>
      <c r="Q9" s="2" t="str">
        <f>MID(Table1[[#This Row],['[4']]],FIND("x",Table1[[#This Row],['[4']]],1)+2,FIND("x",Table1[[#This Row],['[4']]],7)-(FIND("x",Table1[[#This Row],['[4']]],1)+2))</f>
        <v xml:space="preserve">620 </v>
      </c>
      <c r="R9" s="2" t="str">
        <f>RIGHT(Table1[[#This Row],['[4']]],LEN(Table1[[#This Row],['[4']]])-(FIND("x",Table1[[#This Row],['[4']]],7)+1))</f>
        <v>340</v>
      </c>
      <c r="S9" s="2"/>
      <c r="T9" s="2">
        <f t="shared" si="0"/>
        <v>7.7995999999999996E-2</v>
      </c>
    </row>
    <row r="10" spans="1:20" ht="30" x14ac:dyDescent="0.25">
      <c r="A10" s="3">
        <v>5</v>
      </c>
      <c r="B10" s="33" t="s">
        <v>24</v>
      </c>
      <c r="C10" s="34" t="s">
        <v>15</v>
      </c>
      <c r="D10" s="34" t="s">
        <v>281</v>
      </c>
      <c r="E10" s="35">
        <v>6</v>
      </c>
      <c r="F10" s="34">
        <v>3</v>
      </c>
      <c r="G10" s="34" t="s">
        <v>19</v>
      </c>
      <c r="H10" s="34" t="s">
        <v>20</v>
      </c>
      <c r="I10" s="36" t="s">
        <v>25</v>
      </c>
      <c r="J10" s="36" t="s">
        <v>26</v>
      </c>
      <c r="K10" s="36" t="s">
        <v>27</v>
      </c>
      <c r="L10" s="36" t="s">
        <v>31</v>
      </c>
      <c r="M10" s="36" t="s">
        <v>1818</v>
      </c>
      <c r="N10" s="34" t="s">
        <v>282</v>
      </c>
      <c r="O10" s="1" t="s">
        <v>275</v>
      </c>
      <c r="P10" s="2" t="str">
        <f>LEFT(Table1[[#This Row],['[4']]],FIND(" ",Table1[[#This Row],['[4']]],1)-1)</f>
        <v>370</v>
      </c>
      <c r="Q10" s="2" t="str">
        <f>MID(Table1[[#This Row],['[4']]],FIND("x",Table1[[#This Row],['[4']]],1)+2,FIND("x",Table1[[#This Row],['[4']]],7)-(FIND("x",Table1[[#This Row],['[4']]],1)+2))</f>
        <v xml:space="preserve">620 </v>
      </c>
      <c r="R10" s="2" t="str">
        <f>RIGHT(Table1[[#This Row],['[4']]],LEN(Table1[[#This Row],['[4']]])-(FIND("x",Table1[[#This Row],['[4']]],7)+1))</f>
        <v>340</v>
      </c>
      <c r="S10" s="2"/>
      <c r="T10" s="2">
        <f t="shared" si="0"/>
        <v>7.7995999999999996E-2</v>
      </c>
    </row>
    <row r="11" spans="1:20" ht="30" x14ac:dyDescent="0.25">
      <c r="A11" s="3">
        <v>6</v>
      </c>
      <c r="B11" s="33" t="s">
        <v>287</v>
      </c>
      <c r="C11" s="34" t="s">
        <v>14</v>
      </c>
      <c r="D11" s="34" t="s">
        <v>288</v>
      </c>
      <c r="E11" s="35">
        <v>1</v>
      </c>
      <c r="F11" s="34">
        <v>1</v>
      </c>
      <c r="G11" s="34" t="s">
        <v>19</v>
      </c>
      <c r="H11" s="34" t="s">
        <v>20</v>
      </c>
      <c r="I11" s="36" t="s">
        <v>25</v>
      </c>
      <c r="J11" s="36" t="s">
        <v>26</v>
      </c>
      <c r="K11" s="36" t="s">
        <v>27</v>
      </c>
      <c r="L11" s="36" t="s">
        <v>32</v>
      </c>
      <c r="M11" s="36" t="s">
        <v>1818</v>
      </c>
      <c r="N11" s="34" t="s">
        <v>282</v>
      </c>
      <c r="O11" s="1" t="s">
        <v>275</v>
      </c>
      <c r="P11" s="2" t="str">
        <f>LEFT(Table1[[#This Row],['[4']]],FIND(" ",Table1[[#This Row],['[4']]],1)-1)</f>
        <v>630</v>
      </c>
      <c r="Q11" s="2" t="str">
        <f>MID(Table1[[#This Row],['[4']]],FIND("x",Table1[[#This Row],['[4']]],1)+2,FIND("x",Table1[[#This Row],['[4']]],7)-(FIND("x",Table1[[#This Row],['[4']]],1)+2))</f>
        <v xml:space="preserve">820 </v>
      </c>
      <c r="R11" s="2" t="str">
        <f>RIGHT(Table1[[#This Row],['[4']]],LEN(Table1[[#This Row],['[4']]])-(FIND("x",Table1[[#This Row],['[4']]],7)+1))</f>
        <v>40</v>
      </c>
      <c r="S11" s="2"/>
      <c r="T11" s="2">
        <f t="shared" si="0"/>
        <v>2.0663999999999998E-2</v>
      </c>
    </row>
    <row r="12" spans="1:20" ht="30" x14ac:dyDescent="0.25">
      <c r="A12" s="3">
        <v>7</v>
      </c>
      <c r="B12" s="33" t="s">
        <v>289</v>
      </c>
      <c r="C12" s="34" t="s">
        <v>14</v>
      </c>
      <c r="D12" s="34" t="s">
        <v>290</v>
      </c>
      <c r="E12" s="35">
        <v>0.6</v>
      </c>
      <c r="F12" s="34">
        <v>1</v>
      </c>
      <c r="G12" s="34" t="s">
        <v>19</v>
      </c>
      <c r="H12" s="34" t="s">
        <v>20</v>
      </c>
      <c r="I12" s="36" t="s">
        <v>25</v>
      </c>
      <c r="J12" s="36" t="s">
        <v>26</v>
      </c>
      <c r="K12" s="36" t="s">
        <v>27</v>
      </c>
      <c r="L12" s="36" t="s">
        <v>32</v>
      </c>
      <c r="M12" s="36" t="s">
        <v>1818</v>
      </c>
      <c r="N12" s="34" t="s">
        <v>282</v>
      </c>
      <c r="O12" s="1" t="s">
        <v>275</v>
      </c>
      <c r="P12" s="2" t="str">
        <f>LEFT(Table1[[#This Row],['[4']]],FIND(" ",Table1[[#This Row],['[4']]],1)-1)</f>
        <v>660</v>
      </c>
      <c r="Q12" s="2" t="str">
        <f>MID(Table1[[#This Row],['[4']]],FIND("x",Table1[[#This Row],['[4']]],1)+2,FIND("x",Table1[[#This Row],['[4']]],7)-(FIND("x",Table1[[#This Row],['[4']]],1)+2))</f>
        <v xml:space="preserve">760 </v>
      </c>
      <c r="R12" s="2" t="str">
        <f>RIGHT(Table1[[#This Row],['[4']]],LEN(Table1[[#This Row],['[4']]])-(FIND("x",Table1[[#This Row],['[4']]],7)+1))</f>
        <v>150</v>
      </c>
      <c r="S12" s="2"/>
      <c r="T12" s="2">
        <f t="shared" si="0"/>
        <v>7.5240000000000001E-2</v>
      </c>
    </row>
    <row r="13" spans="1:20" ht="30" x14ac:dyDescent="0.25">
      <c r="A13" s="3">
        <v>8</v>
      </c>
      <c r="B13" s="33" t="s">
        <v>24</v>
      </c>
      <c r="C13" s="34" t="s">
        <v>11</v>
      </c>
      <c r="D13" s="34" t="s">
        <v>281</v>
      </c>
      <c r="E13" s="35">
        <v>30</v>
      </c>
      <c r="F13" s="34">
        <v>18</v>
      </c>
      <c r="G13" s="34" t="s">
        <v>19</v>
      </c>
      <c r="H13" s="34" t="s">
        <v>20</v>
      </c>
      <c r="I13" s="36" t="s">
        <v>25</v>
      </c>
      <c r="J13" s="36" t="s">
        <v>33</v>
      </c>
      <c r="K13" s="36" t="s">
        <v>27</v>
      </c>
      <c r="L13" s="36" t="s">
        <v>28</v>
      </c>
      <c r="M13" s="36" t="s">
        <v>1818</v>
      </c>
      <c r="N13" s="34" t="s">
        <v>282</v>
      </c>
      <c r="O13" s="1" t="s">
        <v>275</v>
      </c>
      <c r="P13" s="2" t="str">
        <f>LEFT(Table1[[#This Row],['[4']]],FIND(" ",Table1[[#This Row],['[4']]],1)-1)</f>
        <v>370</v>
      </c>
      <c r="Q13" s="2" t="str">
        <f>MID(Table1[[#This Row],['[4']]],FIND("x",Table1[[#This Row],['[4']]],1)+2,FIND("x",Table1[[#This Row],['[4']]],7)-(FIND("x",Table1[[#This Row],['[4']]],1)+2))</f>
        <v xml:space="preserve">620 </v>
      </c>
      <c r="R13" s="2" t="str">
        <f>RIGHT(Table1[[#This Row],['[4']]],LEN(Table1[[#This Row],['[4']]])-(FIND("x",Table1[[#This Row],['[4']]],7)+1))</f>
        <v>340</v>
      </c>
      <c r="S13" s="2"/>
      <c r="T13" s="2">
        <f t="shared" si="0"/>
        <v>7.7995999999999996E-2</v>
      </c>
    </row>
    <row r="14" spans="1:20" ht="30" x14ac:dyDescent="0.25">
      <c r="A14" s="3">
        <v>9</v>
      </c>
      <c r="B14" s="33" t="s">
        <v>24</v>
      </c>
      <c r="C14" s="34" t="s">
        <v>15</v>
      </c>
      <c r="D14" s="34" t="s">
        <v>281</v>
      </c>
      <c r="E14" s="35">
        <v>3</v>
      </c>
      <c r="F14" s="34">
        <v>1</v>
      </c>
      <c r="G14" s="34" t="s">
        <v>19</v>
      </c>
      <c r="H14" s="34" t="s">
        <v>20</v>
      </c>
      <c r="I14" s="36" t="s">
        <v>25</v>
      </c>
      <c r="J14" s="36" t="s">
        <v>33</v>
      </c>
      <c r="K14" s="36" t="s">
        <v>27</v>
      </c>
      <c r="L14" s="36" t="s">
        <v>28</v>
      </c>
      <c r="M14" s="36" t="s">
        <v>1818</v>
      </c>
      <c r="N14" s="34" t="s">
        <v>282</v>
      </c>
      <c r="O14" s="1" t="s">
        <v>275</v>
      </c>
      <c r="P14" s="2" t="str">
        <f>LEFT(Table1[[#This Row],['[4']]],FIND(" ",Table1[[#This Row],['[4']]],1)-1)</f>
        <v>370</v>
      </c>
      <c r="Q14" s="2" t="str">
        <f>MID(Table1[[#This Row],['[4']]],FIND("x",Table1[[#This Row],['[4']]],1)+2,FIND("x",Table1[[#This Row],['[4']]],7)-(FIND("x",Table1[[#This Row],['[4']]],1)+2))</f>
        <v xml:space="preserve">620 </v>
      </c>
      <c r="R14" s="2" t="str">
        <f>RIGHT(Table1[[#This Row],['[4']]],LEN(Table1[[#This Row],['[4']]])-(FIND("x",Table1[[#This Row],['[4']]],7)+1))</f>
        <v>340</v>
      </c>
      <c r="S14" s="2"/>
      <c r="T14" s="2">
        <f t="shared" si="0"/>
        <v>7.7995999999999996E-2</v>
      </c>
    </row>
    <row r="15" spans="1:20" ht="30" x14ac:dyDescent="0.25">
      <c r="A15" s="3">
        <v>10</v>
      </c>
      <c r="B15" s="33" t="s">
        <v>34</v>
      </c>
      <c r="C15" s="34" t="s">
        <v>11</v>
      </c>
      <c r="D15" s="34" t="s">
        <v>281</v>
      </c>
      <c r="E15" s="35">
        <v>30</v>
      </c>
      <c r="F15" s="34">
        <v>15</v>
      </c>
      <c r="G15" s="34" t="s">
        <v>19</v>
      </c>
      <c r="H15" s="34" t="s">
        <v>20</v>
      </c>
      <c r="I15" s="36" t="s">
        <v>25</v>
      </c>
      <c r="J15" s="36" t="s">
        <v>35</v>
      </c>
      <c r="K15" s="36" t="s">
        <v>27</v>
      </c>
      <c r="L15" s="36" t="s">
        <v>30</v>
      </c>
      <c r="M15" s="36" t="s">
        <v>1818</v>
      </c>
      <c r="N15" s="34" t="s">
        <v>282</v>
      </c>
      <c r="O15" s="1" t="s">
        <v>275</v>
      </c>
      <c r="P15" s="2" t="str">
        <f>LEFT(Table1[[#This Row],['[4']]],FIND(" ",Table1[[#This Row],['[4']]],1)-1)</f>
        <v>370</v>
      </c>
      <c r="Q15" s="2" t="str">
        <f>MID(Table1[[#This Row],['[4']]],FIND("x",Table1[[#This Row],['[4']]],1)+2,FIND("x",Table1[[#This Row],['[4']]],7)-(FIND("x",Table1[[#This Row],['[4']]],1)+2))</f>
        <v xml:space="preserve">620 </v>
      </c>
      <c r="R15" s="2" t="str">
        <f>RIGHT(Table1[[#This Row],['[4']]],LEN(Table1[[#This Row],['[4']]])-(FIND("x",Table1[[#This Row],['[4']]],7)+1))</f>
        <v>340</v>
      </c>
      <c r="S15" s="2"/>
      <c r="T15" s="2">
        <f t="shared" si="0"/>
        <v>7.7995999999999996E-2</v>
      </c>
    </row>
    <row r="16" spans="1:20" ht="30" x14ac:dyDescent="0.25">
      <c r="A16" s="3">
        <v>11</v>
      </c>
      <c r="B16" s="33" t="s">
        <v>24</v>
      </c>
      <c r="C16" s="34" t="s">
        <v>15</v>
      </c>
      <c r="D16" s="34" t="s">
        <v>281</v>
      </c>
      <c r="E16" s="35">
        <v>4</v>
      </c>
      <c r="F16" s="34">
        <v>1</v>
      </c>
      <c r="G16" s="34" t="s">
        <v>19</v>
      </c>
      <c r="H16" s="34" t="s">
        <v>20</v>
      </c>
      <c r="I16" s="36" t="s">
        <v>25</v>
      </c>
      <c r="J16" s="36" t="s">
        <v>33</v>
      </c>
      <c r="K16" s="36" t="s">
        <v>27</v>
      </c>
      <c r="L16" s="36" t="s">
        <v>30</v>
      </c>
      <c r="M16" s="36" t="s">
        <v>1818</v>
      </c>
      <c r="N16" s="34" t="s">
        <v>282</v>
      </c>
      <c r="O16" s="1" t="s">
        <v>275</v>
      </c>
      <c r="P16" s="2" t="str">
        <f>LEFT(Table1[[#This Row],['[4']]],FIND(" ",Table1[[#This Row],['[4']]],1)-1)</f>
        <v>370</v>
      </c>
      <c r="Q16" s="2" t="str">
        <f>MID(Table1[[#This Row],['[4']]],FIND("x",Table1[[#This Row],['[4']]],1)+2,FIND("x",Table1[[#This Row],['[4']]],7)-(FIND("x",Table1[[#This Row],['[4']]],1)+2))</f>
        <v xml:space="preserve">620 </v>
      </c>
      <c r="R16" s="2" t="str">
        <f>RIGHT(Table1[[#This Row],['[4']]],LEN(Table1[[#This Row],['[4']]])-(FIND("x",Table1[[#This Row],['[4']]],7)+1))</f>
        <v>340</v>
      </c>
      <c r="S16" s="2"/>
      <c r="T16" s="2">
        <f t="shared" si="0"/>
        <v>7.7995999999999996E-2</v>
      </c>
    </row>
    <row r="17" spans="1:20" ht="30" x14ac:dyDescent="0.25">
      <c r="A17" s="3">
        <v>12</v>
      </c>
      <c r="B17" s="33" t="s">
        <v>291</v>
      </c>
      <c r="C17" s="34" t="s">
        <v>8</v>
      </c>
      <c r="D17" s="34" t="s">
        <v>292</v>
      </c>
      <c r="E17" s="35">
        <v>6</v>
      </c>
      <c r="F17" s="34">
        <v>2</v>
      </c>
      <c r="G17" s="34" t="s">
        <v>19</v>
      </c>
      <c r="H17" s="34" t="s">
        <v>20</v>
      </c>
      <c r="I17" s="36" t="s">
        <v>25</v>
      </c>
      <c r="J17" s="36" t="s">
        <v>36</v>
      </c>
      <c r="K17" s="36" t="s">
        <v>27</v>
      </c>
      <c r="L17" s="36" t="s">
        <v>30</v>
      </c>
      <c r="M17" s="36" t="s">
        <v>1818</v>
      </c>
      <c r="N17" s="34" t="s">
        <v>282</v>
      </c>
      <c r="O17" s="1" t="s">
        <v>275</v>
      </c>
      <c r="P17" s="2" t="str">
        <f>LEFT(Table1[[#This Row],['[4']]],FIND(" ",Table1[[#This Row],['[4']]],1)-1)</f>
        <v>420</v>
      </c>
      <c r="Q17" s="2" t="str">
        <f>MID(Table1[[#This Row],['[4']]],FIND("x",Table1[[#This Row],['[4']]],1)+2,FIND("x",Table1[[#This Row],['[4']]],7)-(FIND("x",Table1[[#This Row],['[4']]],1)+2))</f>
        <v xml:space="preserve">550 </v>
      </c>
      <c r="R17" s="2" t="str">
        <f>RIGHT(Table1[[#This Row],['[4']]],LEN(Table1[[#This Row],['[4']]])-(FIND("x",Table1[[#This Row],['[4']]],7)+1))</f>
        <v>660</v>
      </c>
      <c r="S17" s="2"/>
      <c r="T17" s="2">
        <f t="shared" si="0"/>
        <v>0.15246000000000001</v>
      </c>
    </row>
    <row r="18" spans="1:20" ht="30" x14ac:dyDescent="0.25">
      <c r="A18" s="30">
        <v>13</v>
      </c>
      <c r="B18" s="33" t="s">
        <v>24</v>
      </c>
      <c r="C18" s="34" t="s">
        <v>11</v>
      </c>
      <c r="D18" s="34" t="s">
        <v>281</v>
      </c>
      <c r="E18" s="35">
        <v>30</v>
      </c>
      <c r="F18" s="34">
        <v>12</v>
      </c>
      <c r="G18" s="34" t="s">
        <v>19</v>
      </c>
      <c r="H18" s="34" t="s">
        <v>20</v>
      </c>
      <c r="I18" s="36" t="s">
        <v>25</v>
      </c>
      <c r="J18" s="36" t="s">
        <v>36</v>
      </c>
      <c r="K18" s="36" t="s">
        <v>27</v>
      </c>
      <c r="L18" s="36" t="s">
        <v>28</v>
      </c>
      <c r="M18" s="36" t="s">
        <v>1818</v>
      </c>
      <c r="N18" s="34" t="s">
        <v>282</v>
      </c>
      <c r="O18" s="1" t="s">
        <v>275</v>
      </c>
      <c r="P18" s="2" t="str">
        <f>LEFT(Table1[[#This Row],['[4']]],FIND(" ",Table1[[#This Row],['[4']]],1)-1)</f>
        <v>370</v>
      </c>
      <c r="Q18" s="2" t="str">
        <f>MID(Table1[[#This Row],['[4']]],FIND("x",Table1[[#This Row],['[4']]],1)+2,FIND("x",Table1[[#This Row],['[4']]],7)-(FIND("x",Table1[[#This Row],['[4']]],1)+2))</f>
        <v xml:space="preserve">620 </v>
      </c>
      <c r="R18" s="2" t="str">
        <f>RIGHT(Table1[[#This Row],['[4']]],LEN(Table1[[#This Row],['[4']]])-(FIND("x",Table1[[#This Row],['[4']]],7)+1))</f>
        <v>340</v>
      </c>
      <c r="S18" s="2"/>
      <c r="T18" s="2">
        <f t="shared" si="0"/>
        <v>7.7995999999999996E-2</v>
      </c>
    </row>
    <row r="19" spans="1:20" ht="30" x14ac:dyDescent="0.25">
      <c r="A19" s="30">
        <v>14</v>
      </c>
      <c r="B19" s="33" t="s">
        <v>24</v>
      </c>
      <c r="C19" s="34" t="s">
        <v>12</v>
      </c>
      <c r="D19" s="34" t="s">
        <v>281</v>
      </c>
      <c r="E19" s="35">
        <v>10</v>
      </c>
      <c r="F19" s="34">
        <v>1</v>
      </c>
      <c r="G19" s="34" t="s">
        <v>19</v>
      </c>
      <c r="H19" s="34" t="s">
        <v>20</v>
      </c>
      <c r="I19" s="36" t="s">
        <v>25</v>
      </c>
      <c r="J19" s="36" t="s">
        <v>36</v>
      </c>
      <c r="K19" s="36" t="s">
        <v>27</v>
      </c>
      <c r="L19" s="36" t="s">
        <v>28</v>
      </c>
      <c r="M19" s="36" t="s">
        <v>1818</v>
      </c>
      <c r="N19" s="34" t="s">
        <v>282</v>
      </c>
      <c r="O19" s="1" t="s">
        <v>275</v>
      </c>
      <c r="P19" s="2" t="str">
        <f>LEFT(Table1[[#This Row],['[4']]],FIND(" ",Table1[[#This Row],['[4']]],1)-1)</f>
        <v>370</v>
      </c>
      <c r="Q19" s="2" t="str">
        <f>MID(Table1[[#This Row],['[4']]],FIND("x",Table1[[#This Row],['[4']]],1)+2,FIND("x",Table1[[#This Row],['[4']]],7)-(FIND("x",Table1[[#This Row],['[4']]],1)+2))</f>
        <v xml:space="preserve">620 </v>
      </c>
      <c r="R19" s="2" t="str">
        <f>RIGHT(Table1[[#This Row],['[4']]],LEN(Table1[[#This Row],['[4']]])-(FIND("x",Table1[[#This Row],['[4']]],7)+1))</f>
        <v>340</v>
      </c>
      <c r="S19" s="2"/>
      <c r="T19" s="2">
        <f t="shared" si="0"/>
        <v>7.7995999999999996E-2</v>
      </c>
    </row>
    <row r="20" spans="1:20" ht="30" x14ac:dyDescent="0.25">
      <c r="A20" s="30">
        <v>15</v>
      </c>
      <c r="B20" s="33" t="s">
        <v>293</v>
      </c>
      <c r="C20" s="34" t="s">
        <v>15</v>
      </c>
      <c r="D20" s="34" t="s">
        <v>294</v>
      </c>
      <c r="E20" s="35">
        <v>4</v>
      </c>
      <c r="F20" s="34">
        <v>1</v>
      </c>
      <c r="G20" s="34" t="s">
        <v>19</v>
      </c>
      <c r="H20" s="34" t="s">
        <v>20</v>
      </c>
      <c r="I20" s="36" t="s">
        <v>25</v>
      </c>
      <c r="J20" s="36" t="s">
        <v>36</v>
      </c>
      <c r="K20" s="36" t="s">
        <v>27</v>
      </c>
      <c r="L20" s="36" t="s">
        <v>28</v>
      </c>
      <c r="M20" s="36" t="s">
        <v>1818</v>
      </c>
      <c r="N20" s="34" t="s">
        <v>282</v>
      </c>
      <c r="O20" s="1" t="s">
        <v>275</v>
      </c>
      <c r="P20" s="2" t="str">
        <f>LEFT(Table1[[#This Row],['[4']]],FIND(" ",Table1[[#This Row],['[4']]],1)-1)</f>
        <v>400</v>
      </c>
      <c r="Q20" s="2" t="str">
        <f>MID(Table1[[#This Row],['[4']]],FIND("x",Table1[[#This Row],['[4']]],1)+2,FIND("x",Table1[[#This Row],['[4']]],7)-(FIND("x",Table1[[#This Row],['[4']]],1)+2))</f>
        <v xml:space="preserve">250 </v>
      </c>
      <c r="R20" s="2" t="str">
        <f>RIGHT(Table1[[#This Row],['[4']]],LEN(Table1[[#This Row],['[4']]])-(FIND("x",Table1[[#This Row],['[4']]],7)+1))</f>
        <v>600</v>
      </c>
      <c r="S20" s="2"/>
      <c r="T20" s="2">
        <f t="shared" si="0"/>
        <v>0.06</v>
      </c>
    </row>
    <row r="21" spans="1:20" ht="30" x14ac:dyDescent="0.25">
      <c r="A21" s="30">
        <v>16</v>
      </c>
      <c r="B21" s="33" t="s">
        <v>295</v>
      </c>
      <c r="C21" s="34" t="s">
        <v>7</v>
      </c>
      <c r="D21" s="34" t="s">
        <v>296</v>
      </c>
      <c r="E21" s="35">
        <v>45</v>
      </c>
      <c r="F21" s="34">
        <v>1</v>
      </c>
      <c r="G21" s="34" t="s">
        <v>19</v>
      </c>
      <c r="H21" s="34" t="s">
        <v>20</v>
      </c>
      <c r="I21" s="36" t="s">
        <v>25</v>
      </c>
      <c r="J21" s="36" t="s">
        <v>37</v>
      </c>
      <c r="K21" s="36" t="s">
        <v>27</v>
      </c>
      <c r="L21" s="36" t="s">
        <v>28</v>
      </c>
      <c r="M21" s="36" t="s">
        <v>1818</v>
      </c>
      <c r="N21" s="34" t="s">
        <v>282</v>
      </c>
      <c r="O21" s="1" t="s">
        <v>275</v>
      </c>
      <c r="P21" s="2" t="str">
        <f>LEFT(Table1[[#This Row],['[4']]],FIND(" ",Table1[[#This Row],['[4']]],1)-1)</f>
        <v>550</v>
      </c>
      <c r="Q21" s="2" t="str">
        <f>MID(Table1[[#This Row],['[4']]],FIND("x",Table1[[#This Row],['[4']]],1)+2,FIND("x",Table1[[#This Row],['[4']]],7)-(FIND("x",Table1[[#This Row],['[4']]],1)+2))</f>
        <v xml:space="preserve">500 </v>
      </c>
      <c r="R21" s="2" t="str">
        <f>RIGHT(Table1[[#This Row],['[4']]],LEN(Table1[[#This Row],['[4']]])-(FIND("x",Table1[[#This Row],['[4']]],7)+1))</f>
        <v>640</v>
      </c>
      <c r="S21" s="2"/>
      <c r="T21" s="2">
        <f t="shared" si="0"/>
        <v>0.17599999999999999</v>
      </c>
    </row>
    <row r="22" spans="1:20" ht="30" x14ac:dyDescent="0.25">
      <c r="A22" s="30">
        <v>17</v>
      </c>
      <c r="B22" s="33" t="s">
        <v>181</v>
      </c>
      <c r="C22" s="34" t="s">
        <v>38</v>
      </c>
      <c r="D22" s="34" t="s">
        <v>297</v>
      </c>
      <c r="E22" s="35">
        <v>20</v>
      </c>
      <c r="F22" s="34">
        <v>5</v>
      </c>
      <c r="G22" s="34" t="s">
        <v>19</v>
      </c>
      <c r="H22" s="34" t="s">
        <v>20</v>
      </c>
      <c r="I22" s="36" t="s">
        <v>5</v>
      </c>
      <c r="J22" s="36" t="s">
        <v>259</v>
      </c>
      <c r="K22" s="36" t="s">
        <v>27</v>
      </c>
      <c r="L22" s="36" t="s">
        <v>39</v>
      </c>
      <c r="M22" s="36" t="s">
        <v>1818</v>
      </c>
      <c r="N22" s="34" t="s">
        <v>282</v>
      </c>
      <c r="O22" s="1" t="s">
        <v>275</v>
      </c>
      <c r="P22" s="2" t="str">
        <f>LEFT(Table1[[#This Row],['[4']]],FIND(" ",Table1[[#This Row],['[4']]],1)-1)</f>
        <v>620</v>
      </c>
      <c r="Q22" s="2" t="str">
        <f>MID(Table1[[#This Row],['[4']]],FIND("x",Table1[[#This Row],['[4']]],1)+2,FIND("x",Table1[[#This Row],['[4']]],7)-(FIND("x",Table1[[#This Row],['[4']]],1)+2))</f>
        <v xml:space="preserve">370 </v>
      </c>
      <c r="R22" s="2" t="str">
        <f>RIGHT(Table1[[#This Row],['[4']]],LEN(Table1[[#This Row],['[4']]])-(FIND("x",Table1[[#This Row],['[4']]],7)+1))</f>
        <v>340</v>
      </c>
      <c r="S22" s="2"/>
      <c r="T22" s="2">
        <f t="shared" si="0"/>
        <v>7.7995999999999996E-2</v>
      </c>
    </row>
    <row r="23" spans="1:20" ht="30" x14ac:dyDescent="0.25">
      <c r="A23" s="30">
        <v>18</v>
      </c>
      <c r="B23" s="33" t="s">
        <v>181</v>
      </c>
      <c r="C23" s="34" t="s">
        <v>13</v>
      </c>
      <c r="D23" s="34" t="s">
        <v>297</v>
      </c>
      <c r="E23" s="35">
        <v>25</v>
      </c>
      <c r="F23" s="34">
        <v>20</v>
      </c>
      <c r="G23" s="34" t="s">
        <v>19</v>
      </c>
      <c r="H23" s="34" t="s">
        <v>20</v>
      </c>
      <c r="I23" s="36" t="s">
        <v>5</v>
      </c>
      <c r="J23" s="36" t="s">
        <v>21</v>
      </c>
      <c r="K23" s="36" t="s">
        <v>5</v>
      </c>
      <c r="L23" s="36" t="s">
        <v>40</v>
      </c>
      <c r="M23" s="36" t="s">
        <v>1818</v>
      </c>
      <c r="N23" s="34" t="s">
        <v>282</v>
      </c>
      <c r="O23" s="1" t="s">
        <v>275</v>
      </c>
      <c r="P23" s="2" t="str">
        <f>LEFT(Table1[[#This Row],['[4']]],FIND(" ",Table1[[#This Row],['[4']]],1)-1)</f>
        <v>620</v>
      </c>
      <c r="Q23" s="2" t="str">
        <f>MID(Table1[[#This Row],['[4']]],FIND("x",Table1[[#This Row],['[4']]],1)+2,FIND("x",Table1[[#This Row],['[4']]],7)-(FIND("x",Table1[[#This Row],['[4']]],1)+2))</f>
        <v xml:space="preserve">370 </v>
      </c>
      <c r="R23" s="2" t="str">
        <f>RIGHT(Table1[[#This Row],['[4']]],LEN(Table1[[#This Row],['[4']]])-(FIND("x",Table1[[#This Row],['[4']]],7)+1))</f>
        <v>340</v>
      </c>
      <c r="S23" s="2"/>
      <c r="T23" s="2">
        <f t="shared" si="0"/>
        <v>7.7995999999999996E-2</v>
      </c>
    </row>
    <row r="24" spans="1:20" ht="30" x14ac:dyDescent="0.25">
      <c r="A24" s="30">
        <v>19</v>
      </c>
      <c r="B24" s="33" t="s">
        <v>181</v>
      </c>
      <c r="C24" s="34" t="s">
        <v>38</v>
      </c>
      <c r="D24" s="34" t="s">
        <v>297</v>
      </c>
      <c r="E24" s="35">
        <v>20</v>
      </c>
      <c r="F24" s="34">
        <v>20</v>
      </c>
      <c r="G24" s="34" t="s">
        <v>19</v>
      </c>
      <c r="H24" s="34" t="s">
        <v>20</v>
      </c>
      <c r="I24" s="36" t="s">
        <v>5</v>
      </c>
      <c r="J24" s="36" t="s">
        <v>41</v>
      </c>
      <c r="K24" s="36" t="s">
        <v>5</v>
      </c>
      <c r="L24" s="36" t="s">
        <v>42</v>
      </c>
      <c r="M24" s="36" t="s">
        <v>1818</v>
      </c>
      <c r="N24" s="34" t="s">
        <v>282</v>
      </c>
      <c r="O24" s="1" t="s">
        <v>275</v>
      </c>
      <c r="P24" s="2" t="str">
        <f>LEFT(Table1[[#This Row],['[4']]],FIND(" ",Table1[[#This Row],['[4']]],1)-1)</f>
        <v>620</v>
      </c>
      <c r="Q24" s="2" t="str">
        <f>MID(Table1[[#This Row],['[4']]],FIND("x",Table1[[#This Row],['[4']]],1)+2,FIND("x",Table1[[#This Row],['[4']]],7)-(FIND("x",Table1[[#This Row],['[4']]],1)+2))</f>
        <v xml:space="preserve">370 </v>
      </c>
      <c r="R24" s="2" t="str">
        <f>RIGHT(Table1[[#This Row],['[4']]],LEN(Table1[[#This Row],['[4']]])-(FIND("x",Table1[[#This Row],['[4']]],7)+1))</f>
        <v>340</v>
      </c>
      <c r="S24" s="2"/>
      <c r="T24" s="2">
        <f t="shared" si="0"/>
        <v>7.7995999999999996E-2</v>
      </c>
    </row>
    <row r="25" spans="1:20" ht="30" x14ac:dyDescent="0.25">
      <c r="A25" s="30">
        <v>20</v>
      </c>
      <c r="B25" s="33" t="s">
        <v>181</v>
      </c>
      <c r="C25" s="34" t="s">
        <v>38</v>
      </c>
      <c r="D25" s="34" t="s">
        <v>297</v>
      </c>
      <c r="E25" s="35">
        <v>30</v>
      </c>
      <c r="F25" s="34">
        <v>15</v>
      </c>
      <c r="G25" s="34" t="s">
        <v>19</v>
      </c>
      <c r="H25" s="34" t="s">
        <v>20</v>
      </c>
      <c r="I25" s="36" t="s">
        <v>43</v>
      </c>
      <c r="J25" s="36" t="s">
        <v>44</v>
      </c>
      <c r="K25" s="36" t="s">
        <v>27</v>
      </c>
      <c r="L25" s="36" t="s">
        <v>45</v>
      </c>
      <c r="M25" s="36" t="s">
        <v>1818</v>
      </c>
      <c r="N25" s="34" t="s">
        <v>282</v>
      </c>
      <c r="O25" s="1" t="s">
        <v>275</v>
      </c>
      <c r="P25" s="2" t="str">
        <f>LEFT(Table1[[#This Row],['[4']]],FIND(" ",Table1[[#This Row],['[4']]],1)-1)</f>
        <v>620</v>
      </c>
      <c r="Q25" s="2" t="str">
        <f>MID(Table1[[#This Row],['[4']]],FIND("x",Table1[[#This Row],['[4']]],1)+2,FIND("x",Table1[[#This Row],['[4']]],7)-(FIND("x",Table1[[#This Row],['[4']]],1)+2))</f>
        <v xml:space="preserve">370 </v>
      </c>
      <c r="R25" s="2" t="str">
        <f>RIGHT(Table1[[#This Row],['[4']]],LEN(Table1[[#This Row],['[4']]])-(FIND("x",Table1[[#This Row],['[4']]],7)+1))</f>
        <v>340</v>
      </c>
      <c r="S25" s="2"/>
      <c r="T25" s="2">
        <f t="shared" si="0"/>
        <v>7.7995999999999996E-2</v>
      </c>
    </row>
    <row r="26" spans="1:20" ht="30" x14ac:dyDescent="0.25">
      <c r="A26" s="30">
        <v>21</v>
      </c>
      <c r="B26" s="33" t="s">
        <v>181</v>
      </c>
      <c r="C26" s="34" t="s">
        <v>38</v>
      </c>
      <c r="D26" s="34" t="s">
        <v>297</v>
      </c>
      <c r="E26" s="35">
        <v>30</v>
      </c>
      <c r="F26" s="34">
        <v>15</v>
      </c>
      <c r="G26" s="34" t="s">
        <v>19</v>
      </c>
      <c r="H26" s="34" t="s">
        <v>20</v>
      </c>
      <c r="I26" s="36" t="s">
        <v>43</v>
      </c>
      <c r="J26" s="36" t="s">
        <v>46</v>
      </c>
      <c r="K26" s="36" t="s">
        <v>27</v>
      </c>
      <c r="L26" s="36" t="s">
        <v>47</v>
      </c>
      <c r="M26" s="36" t="s">
        <v>1818</v>
      </c>
      <c r="N26" s="34" t="s">
        <v>282</v>
      </c>
      <c r="O26" s="1" t="s">
        <v>275</v>
      </c>
      <c r="P26" s="2" t="str">
        <f>LEFT(Table1[[#This Row],['[4']]],FIND(" ",Table1[[#This Row],['[4']]],1)-1)</f>
        <v>620</v>
      </c>
      <c r="Q26" s="2" t="str">
        <f>MID(Table1[[#This Row],['[4']]],FIND("x",Table1[[#This Row],['[4']]],1)+2,FIND("x",Table1[[#This Row],['[4']]],7)-(FIND("x",Table1[[#This Row],['[4']]],1)+2))</f>
        <v xml:space="preserve">370 </v>
      </c>
      <c r="R26" s="2" t="str">
        <f>RIGHT(Table1[[#This Row],['[4']]],LEN(Table1[[#This Row],['[4']]])-(FIND("x",Table1[[#This Row],['[4']]],7)+1))</f>
        <v>340</v>
      </c>
      <c r="S26" s="2"/>
      <c r="T26" s="2">
        <f t="shared" si="0"/>
        <v>7.7995999999999996E-2</v>
      </c>
    </row>
    <row r="27" spans="1:20" ht="45" x14ac:dyDescent="0.25">
      <c r="A27" s="30">
        <v>22</v>
      </c>
      <c r="B27" s="33" t="s">
        <v>298</v>
      </c>
      <c r="C27" s="34" t="s">
        <v>9</v>
      </c>
      <c r="D27" s="34" t="s">
        <v>299</v>
      </c>
      <c r="E27" s="35">
        <v>40</v>
      </c>
      <c r="F27" s="34">
        <v>2</v>
      </c>
      <c r="G27" s="34" t="s">
        <v>19</v>
      </c>
      <c r="H27" s="34" t="s">
        <v>73</v>
      </c>
      <c r="I27" s="36" t="s">
        <v>25</v>
      </c>
      <c r="J27" s="36" t="s">
        <v>25</v>
      </c>
      <c r="K27" s="36" t="s">
        <v>5</v>
      </c>
      <c r="L27" s="36" t="s">
        <v>40</v>
      </c>
      <c r="M27" s="36" t="s">
        <v>1818</v>
      </c>
      <c r="N27" s="34" t="s">
        <v>50</v>
      </c>
      <c r="O27" s="1" t="s">
        <v>275</v>
      </c>
      <c r="P27" s="2" t="str">
        <f>LEFT(Table1[[#This Row],['[4']]],FIND(" ",Table1[[#This Row],['[4']]],1)-1)</f>
        <v>250</v>
      </c>
      <c r="Q27" s="2" t="str">
        <f>MID(Table1[[#This Row],['[4']]],FIND("x",Table1[[#This Row],['[4']]],1)+2,FIND("x",Table1[[#This Row],['[4']]],7)-(FIND("x",Table1[[#This Row],['[4']]],1)+2))</f>
        <v xml:space="preserve">250 </v>
      </c>
      <c r="R27" s="2" t="str">
        <f>RIGHT(Table1[[#This Row],['[4']]],LEN(Table1[[#This Row],['[4']]])-(FIND("x",Table1[[#This Row],['[4']]],7)+1))</f>
        <v>2000</v>
      </c>
      <c r="S27" s="2"/>
      <c r="T27" s="2">
        <f t="shared" si="0"/>
        <v>0.125</v>
      </c>
    </row>
    <row r="28" spans="1:20" ht="30" x14ac:dyDescent="0.25">
      <c r="A28" s="30">
        <v>23</v>
      </c>
      <c r="B28" s="33" t="s">
        <v>300</v>
      </c>
      <c r="C28" s="34" t="s">
        <v>8</v>
      </c>
      <c r="D28" s="34" t="s">
        <v>301</v>
      </c>
      <c r="E28" s="35">
        <v>40</v>
      </c>
      <c r="F28" s="34">
        <v>1</v>
      </c>
      <c r="G28" s="34" t="s">
        <v>19</v>
      </c>
      <c r="H28" s="34" t="s">
        <v>20</v>
      </c>
      <c r="I28" s="36" t="s">
        <v>5</v>
      </c>
      <c r="J28" s="36" t="s">
        <v>51</v>
      </c>
      <c r="K28" s="36" t="s">
        <v>5</v>
      </c>
      <c r="L28" s="36" t="s">
        <v>52</v>
      </c>
      <c r="M28" s="36" t="s">
        <v>1818</v>
      </c>
      <c r="N28" s="34" t="s">
        <v>282</v>
      </c>
      <c r="O28" s="1" t="s">
        <v>275</v>
      </c>
      <c r="P28" s="2" t="str">
        <f>LEFT(Table1[[#This Row],['[4']]],FIND(" ",Table1[[#This Row],['[4']]],1)-1)</f>
        <v>650</v>
      </c>
      <c r="Q28" s="2" t="str">
        <f>MID(Table1[[#This Row],['[4']]],FIND("x",Table1[[#This Row],['[4']]],1)+2,FIND("x",Table1[[#This Row],['[4']]],7)-(FIND("x",Table1[[#This Row],['[4']]],1)+2))</f>
        <v xml:space="preserve">1060 </v>
      </c>
      <c r="R28" s="2" t="str">
        <f>RIGHT(Table1[[#This Row],['[4']]],LEN(Table1[[#This Row],['[4']]])-(FIND("x",Table1[[#This Row],['[4']]],7)+1))</f>
        <v>300</v>
      </c>
      <c r="S28" s="2"/>
      <c r="T28" s="2">
        <f t="shared" si="0"/>
        <v>0.20669999999999999</v>
      </c>
    </row>
    <row r="29" spans="1:20" ht="30" x14ac:dyDescent="0.25">
      <c r="A29" s="30">
        <v>24</v>
      </c>
      <c r="B29" s="33" t="s">
        <v>302</v>
      </c>
      <c r="C29" s="34" t="s">
        <v>9</v>
      </c>
      <c r="D29" s="34" t="s">
        <v>303</v>
      </c>
      <c r="E29" s="35">
        <v>200</v>
      </c>
      <c r="F29" s="34">
        <v>1</v>
      </c>
      <c r="G29" s="34" t="s">
        <v>19</v>
      </c>
      <c r="H29" s="34" t="s">
        <v>20</v>
      </c>
      <c r="I29" s="36" t="s">
        <v>5</v>
      </c>
      <c r="J29" s="36" t="s">
        <v>51</v>
      </c>
      <c r="K29" s="36" t="s">
        <v>5</v>
      </c>
      <c r="L29" s="36" t="s">
        <v>52</v>
      </c>
      <c r="M29" s="36" t="s">
        <v>1818</v>
      </c>
      <c r="N29" s="34" t="s">
        <v>282</v>
      </c>
      <c r="O29" s="1" t="s">
        <v>275</v>
      </c>
      <c r="P29" s="2" t="str">
        <f>LEFT(Table1[[#This Row],['[4']]],FIND(" ",Table1[[#This Row],['[4']]],1)-1)</f>
        <v>600</v>
      </c>
      <c r="Q29" s="2" t="str">
        <f>MID(Table1[[#This Row],['[4']]],FIND("x",Table1[[#This Row],['[4']]],1)+2,FIND("x",Table1[[#This Row],['[4']]],7)-(FIND("x",Table1[[#This Row],['[4']]],1)+2))</f>
        <v xml:space="preserve">1150 </v>
      </c>
      <c r="R29" s="2" t="str">
        <f>RIGHT(Table1[[#This Row],['[4']]],LEN(Table1[[#This Row],['[4']]])-(FIND("x",Table1[[#This Row],['[4']]],7)+1))</f>
        <v>1600</v>
      </c>
      <c r="S29" s="2"/>
      <c r="T29" s="2">
        <f t="shared" si="0"/>
        <v>1.1040000000000001</v>
      </c>
    </row>
    <row r="30" spans="1:20" ht="30" x14ac:dyDescent="0.25">
      <c r="A30" s="30">
        <v>25</v>
      </c>
      <c r="B30" s="33" t="s">
        <v>304</v>
      </c>
      <c r="C30" s="34" t="s">
        <v>9</v>
      </c>
      <c r="D30" s="34" t="s">
        <v>305</v>
      </c>
      <c r="E30" s="35">
        <v>10</v>
      </c>
      <c r="F30" s="34">
        <v>1</v>
      </c>
      <c r="G30" s="34" t="s">
        <v>19</v>
      </c>
      <c r="H30" s="34" t="s">
        <v>20</v>
      </c>
      <c r="I30" s="36" t="s">
        <v>5</v>
      </c>
      <c r="J30" s="36" t="s">
        <v>51</v>
      </c>
      <c r="K30" s="36" t="s">
        <v>5</v>
      </c>
      <c r="L30" s="36" t="s">
        <v>53</v>
      </c>
      <c r="M30" s="36" t="s">
        <v>1818</v>
      </c>
      <c r="N30" s="34" t="s">
        <v>282</v>
      </c>
      <c r="O30" s="1" t="s">
        <v>275</v>
      </c>
      <c r="P30" s="2" t="str">
        <f>LEFT(Table1[[#This Row],['[4']]],FIND(" ",Table1[[#This Row],['[4']]],1)-1)</f>
        <v>550</v>
      </c>
      <c r="Q30" s="2" t="str">
        <f>MID(Table1[[#This Row],['[4']]],FIND("x",Table1[[#This Row],['[4']]],1)+2,FIND("x",Table1[[#This Row],['[4']]],7)-(FIND("x",Table1[[#This Row],['[4']]],1)+2))</f>
        <v xml:space="preserve">500 </v>
      </c>
      <c r="R30" s="2" t="str">
        <f>RIGHT(Table1[[#This Row],['[4']]],LEN(Table1[[#This Row],['[4']]])-(FIND("x",Table1[[#This Row],['[4']]],7)+1))</f>
        <v>700</v>
      </c>
      <c r="S30" s="2"/>
      <c r="T30" s="2">
        <f t="shared" si="0"/>
        <v>0.1925</v>
      </c>
    </row>
    <row r="31" spans="1:20" ht="30" x14ac:dyDescent="0.25">
      <c r="A31" s="30">
        <v>26</v>
      </c>
      <c r="B31" s="33" t="s">
        <v>306</v>
      </c>
      <c r="C31" s="34" t="s">
        <v>9</v>
      </c>
      <c r="D31" s="34" t="s">
        <v>307</v>
      </c>
      <c r="E31" s="35">
        <v>15</v>
      </c>
      <c r="F31" s="34">
        <v>2</v>
      </c>
      <c r="G31" s="34" t="s">
        <v>19</v>
      </c>
      <c r="H31" s="34" t="s">
        <v>20</v>
      </c>
      <c r="I31" s="36" t="s">
        <v>5</v>
      </c>
      <c r="J31" s="36" t="s">
        <v>51</v>
      </c>
      <c r="K31" s="36" t="s">
        <v>5</v>
      </c>
      <c r="L31" s="36" t="s">
        <v>53</v>
      </c>
      <c r="M31" s="36" t="s">
        <v>1818</v>
      </c>
      <c r="N31" s="34" t="s">
        <v>282</v>
      </c>
      <c r="O31" s="1" t="s">
        <v>275</v>
      </c>
      <c r="P31" s="2" t="str">
        <f>LEFT(Table1[[#This Row],['[4']]],FIND(" ",Table1[[#This Row],['[4']]],1)-1)</f>
        <v>600</v>
      </c>
      <c r="Q31" s="2" t="str">
        <f>MID(Table1[[#This Row],['[4']]],FIND("x",Table1[[#This Row],['[4']]],1)+2,FIND("x",Table1[[#This Row],['[4']]],7)-(FIND("x",Table1[[#This Row],['[4']]],1)+2))</f>
        <v xml:space="preserve">300 </v>
      </c>
      <c r="R31" s="2" t="str">
        <f>RIGHT(Table1[[#This Row],['[4']]],LEN(Table1[[#This Row],['[4']]])-(FIND("x",Table1[[#This Row],['[4']]],7)+1))</f>
        <v>650</v>
      </c>
      <c r="S31" s="2"/>
      <c r="T31" s="2">
        <f t="shared" si="0"/>
        <v>0.11700000000000001</v>
      </c>
    </row>
    <row r="32" spans="1:20" ht="30" x14ac:dyDescent="0.25">
      <c r="A32" s="30">
        <v>27</v>
      </c>
      <c r="B32" s="33" t="s">
        <v>308</v>
      </c>
      <c r="C32" s="34" t="s">
        <v>9</v>
      </c>
      <c r="D32" s="34" t="s">
        <v>309</v>
      </c>
      <c r="E32" s="35">
        <v>70</v>
      </c>
      <c r="F32" s="34">
        <v>1</v>
      </c>
      <c r="G32" s="34" t="s">
        <v>19</v>
      </c>
      <c r="H32" s="34" t="s">
        <v>20</v>
      </c>
      <c r="I32" s="36" t="s">
        <v>5</v>
      </c>
      <c r="J32" s="36" t="s">
        <v>51</v>
      </c>
      <c r="K32" s="36" t="s">
        <v>5</v>
      </c>
      <c r="L32" s="36" t="s">
        <v>52</v>
      </c>
      <c r="M32" s="36" t="s">
        <v>1818</v>
      </c>
      <c r="N32" s="34" t="s">
        <v>282</v>
      </c>
      <c r="O32" s="1" t="s">
        <v>275</v>
      </c>
      <c r="P32" s="2" t="str">
        <f>LEFT(Table1[[#This Row],['[4']]],FIND(" ",Table1[[#This Row],['[4']]],1)-1)</f>
        <v>1000</v>
      </c>
      <c r="Q32" s="2" t="str">
        <f>MID(Table1[[#This Row],['[4']]],FIND("x",Table1[[#This Row],['[4']]],1)+2,FIND("x",Table1[[#This Row],['[4']]],7)-(FIND("x",Table1[[#This Row],['[4']]],1)+2))</f>
        <v xml:space="preserve">400 </v>
      </c>
      <c r="R32" s="2" t="str">
        <f>RIGHT(Table1[[#This Row],['[4']]],LEN(Table1[[#This Row],['[4']]])-(FIND("x",Table1[[#This Row],['[4']]],7)+1))</f>
        <v>1100</v>
      </c>
      <c r="S32" s="2"/>
      <c r="T32" s="2">
        <f t="shared" si="0"/>
        <v>0.44</v>
      </c>
    </row>
    <row r="33" spans="1:20" ht="30" x14ac:dyDescent="0.25">
      <c r="A33" s="30">
        <v>28</v>
      </c>
      <c r="B33" s="33" t="s">
        <v>310</v>
      </c>
      <c r="C33" s="34" t="s">
        <v>8</v>
      </c>
      <c r="D33" s="34" t="s">
        <v>311</v>
      </c>
      <c r="E33" s="35">
        <v>100</v>
      </c>
      <c r="F33" s="34">
        <v>1</v>
      </c>
      <c r="G33" s="34" t="s">
        <v>19</v>
      </c>
      <c r="H33" s="34" t="s">
        <v>20</v>
      </c>
      <c r="I33" s="36" t="s">
        <v>5</v>
      </c>
      <c r="J33" s="36" t="s">
        <v>51</v>
      </c>
      <c r="K33" s="36" t="s">
        <v>5</v>
      </c>
      <c r="L33" s="36" t="s">
        <v>52</v>
      </c>
      <c r="M33" s="36" t="s">
        <v>1818</v>
      </c>
      <c r="N33" s="34" t="s">
        <v>282</v>
      </c>
      <c r="O33" s="1" t="s">
        <v>275</v>
      </c>
      <c r="P33" s="2" t="str">
        <f>LEFT(Table1[[#This Row],['[4']]],FIND(" ",Table1[[#This Row],['[4']]],1)-1)</f>
        <v>1500</v>
      </c>
      <c r="Q33" s="2" t="str">
        <f>MID(Table1[[#This Row],['[4']]],FIND("x",Table1[[#This Row],['[4']]],1)+2,FIND("x",Table1[[#This Row],['[4']]],7)-(FIND("x",Table1[[#This Row],['[4']]],1)+2))</f>
        <v xml:space="preserve">800 </v>
      </c>
      <c r="R33" s="2" t="str">
        <f>RIGHT(Table1[[#This Row],['[4']]],LEN(Table1[[#This Row],['[4']]])-(FIND("x",Table1[[#This Row],['[4']]],7)+1))</f>
        <v>820</v>
      </c>
      <c r="S33" s="2"/>
      <c r="T33" s="2">
        <f t="shared" si="0"/>
        <v>0.98399999999999999</v>
      </c>
    </row>
    <row r="34" spans="1:20" ht="30" x14ac:dyDescent="0.25">
      <c r="A34" s="30">
        <v>29</v>
      </c>
      <c r="B34" s="33" t="s">
        <v>312</v>
      </c>
      <c r="C34" s="34" t="s">
        <v>9</v>
      </c>
      <c r="D34" s="34" t="s">
        <v>313</v>
      </c>
      <c r="E34" s="35">
        <v>5</v>
      </c>
      <c r="F34" s="34">
        <v>1</v>
      </c>
      <c r="G34" s="34" t="s">
        <v>19</v>
      </c>
      <c r="H34" s="34" t="s">
        <v>20</v>
      </c>
      <c r="I34" s="36" t="s">
        <v>5</v>
      </c>
      <c r="J34" s="36" t="s">
        <v>1828</v>
      </c>
      <c r="K34" s="36" t="s">
        <v>5</v>
      </c>
      <c r="L34" s="36" t="s">
        <v>49</v>
      </c>
      <c r="M34" s="36" t="s">
        <v>1818</v>
      </c>
      <c r="N34" s="34" t="s">
        <v>282</v>
      </c>
      <c r="O34" s="1" t="s">
        <v>275</v>
      </c>
      <c r="P34" s="2" t="str">
        <f>LEFT(Table1[[#This Row],['[4']]],FIND(" ",Table1[[#This Row],['[4']]],1)-1)</f>
        <v>500</v>
      </c>
      <c r="Q34" s="2" t="str">
        <f>MID(Table1[[#This Row],['[4']]],FIND("x",Table1[[#This Row],['[4']]],1)+2,FIND("x",Table1[[#This Row],['[4']]],7)-(FIND("x",Table1[[#This Row],['[4']]],1)+2))</f>
        <v xml:space="preserve">500 </v>
      </c>
      <c r="R34" s="2" t="str">
        <f>RIGHT(Table1[[#This Row],['[4']]],LEN(Table1[[#This Row],['[4']]])-(FIND("x",Table1[[#This Row],['[4']]],7)+1))</f>
        <v>900</v>
      </c>
      <c r="S34" s="2"/>
      <c r="T34" s="2">
        <f t="shared" si="0"/>
        <v>0.22500000000000001</v>
      </c>
    </row>
    <row r="35" spans="1:20" ht="30" x14ac:dyDescent="0.25">
      <c r="A35" s="30">
        <v>30</v>
      </c>
      <c r="B35" s="33" t="s">
        <v>314</v>
      </c>
      <c r="C35" s="34" t="s">
        <v>9</v>
      </c>
      <c r="D35" s="34" t="s">
        <v>315</v>
      </c>
      <c r="E35" s="35">
        <v>120</v>
      </c>
      <c r="F35" s="34">
        <v>1</v>
      </c>
      <c r="G35" s="34" t="s">
        <v>19</v>
      </c>
      <c r="H35" s="34" t="s">
        <v>20</v>
      </c>
      <c r="I35" s="36" t="s">
        <v>5</v>
      </c>
      <c r="J35" s="36" t="s">
        <v>1829</v>
      </c>
      <c r="K35" s="36" t="s">
        <v>5</v>
      </c>
      <c r="L35" s="36" t="s">
        <v>53</v>
      </c>
      <c r="M35" s="36" t="s">
        <v>1818</v>
      </c>
      <c r="N35" s="34" t="s">
        <v>282</v>
      </c>
      <c r="O35" s="1" t="s">
        <v>275</v>
      </c>
      <c r="P35" s="2" t="str">
        <f>LEFT(Table1[[#This Row],['[4']]],FIND(" ",Table1[[#This Row],['[4']]],1)-1)</f>
        <v>1500</v>
      </c>
      <c r="Q35" s="2" t="str">
        <f>MID(Table1[[#This Row],['[4']]],FIND("x",Table1[[#This Row],['[4']]],1)+2,FIND("x",Table1[[#This Row],['[4']]],7)-(FIND("x",Table1[[#This Row],['[4']]],1)+2))</f>
        <v xml:space="preserve">500 </v>
      </c>
      <c r="R35" s="2" t="str">
        <f>RIGHT(Table1[[#This Row],['[4']]],LEN(Table1[[#This Row],['[4']]])-(FIND("x",Table1[[#This Row],['[4']]],7)+1))</f>
        <v>1200</v>
      </c>
      <c r="S35" s="2"/>
      <c r="T35" s="2">
        <f t="shared" si="0"/>
        <v>0.9</v>
      </c>
    </row>
    <row r="36" spans="1:20" ht="30" x14ac:dyDescent="0.25">
      <c r="A36" s="30">
        <v>31</v>
      </c>
      <c r="B36" s="33" t="s">
        <v>211</v>
      </c>
      <c r="C36" s="34" t="s">
        <v>8</v>
      </c>
      <c r="D36" s="34" t="s">
        <v>316</v>
      </c>
      <c r="E36" s="35">
        <v>2</v>
      </c>
      <c r="F36" s="34">
        <v>1</v>
      </c>
      <c r="G36" s="34" t="s">
        <v>19</v>
      </c>
      <c r="H36" s="34" t="s">
        <v>73</v>
      </c>
      <c r="I36" s="36" t="s">
        <v>43</v>
      </c>
      <c r="J36" s="36" t="s">
        <v>46</v>
      </c>
      <c r="K36" s="36" t="s">
        <v>5</v>
      </c>
      <c r="L36" s="36" t="s">
        <v>49</v>
      </c>
      <c r="M36" s="36" t="s">
        <v>1818</v>
      </c>
      <c r="N36" s="34" t="s">
        <v>282</v>
      </c>
      <c r="O36" s="1" t="s">
        <v>275</v>
      </c>
      <c r="P36" s="2" t="str">
        <f>LEFT(Table1[[#This Row],['[4']]],FIND(" ",Table1[[#This Row],['[4']]],1)-1)</f>
        <v>1210</v>
      </c>
      <c r="Q36" s="2" t="str">
        <f>MID(Table1[[#This Row],['[4']]],FIND("x",Table1[[#This Row],['[4']]],1)+2,FIND("x",Table1[[#This Row],['[4']]],7)-(FIND("x",Table1[[#This Row],['[4']]],1)+2))</f>
        <v xml:space="preserve">900 </v>
      </c>
      <c r="R36" s="2" t="str">
        <f>RIGHT(Table1[[#This Row],['[4']]],LEN(Table1[[#This Row],['[4']]])-(FIND("x",Table1[[#This Row],['[4']]],7)+1))</f>
        <v>30</v>
      </c>
      <c r="S36" s="2"/>
      <c r="T36" s="2">
        <f t="shared" si="0"/>
        <v>3.2669999999999998E-2</v>
      </c>
    </row>
    <row r="37" spans="1:20" ht="30" x14ac:dyDescent="0.25">
      <c r="A37" s="30">
        <v>32</v>
      </c>
      <c r="B37" s="33" t="s">
        <v>211</v>
      </c>
      <c r="C37" s="34" t="s">
        <v>8</v>
      </c>
      <c r="D37" s="34" t="s">
        <v>317</v>
      </c>
      <c r="E37" s="35">
        <v>2</v>
      </c>
      <c r="F37" s="34">
        <v>1</v>
      </c>
      <c r="G37" s="34" t="s">
        <v>19</v>
      </c>
      <c r="H37" s="34" t="s">
        <v>73</v>
      </c>
      <c r="I37" s="36" t="s">
        <v>43</v>
      </c>
      <c r="J37" s="36" t="s">
        <v>44</v>
      </c>
      <c r="K37" s="36" t="s">
        <v>5</v>
      </c>
      <c r="L37" s="36" t="s">
        <v>48</v>
      </c>
      <c r="M37" s="36" t="s">
        <v>1818</v>
      </c>
      <c r="N37" s="34" t="s">
        <v>282</v>
      </c>
      <c r="O37" s="1" t="s">
        <v>275</v>
      </c>
      <c r="P37" s="2" t="str">
        <f>LEFT(Table1[[#This Row],['[4']]],FIND(" ",Table1[[#This Row],['[4']]],1)-1)</f>
        <v>1510</v>
      </c>
      <c r="Q37" s="2" t="str">
        <f>MID(Table1[[#This Row],['[4']]],FIND("x",Table1[[#This Row],['[4']]],1)+2,FIND("x",Table1[[#This Row],['[4']]],7)-(FIND("x",Table1[[#This Row],['[4']]],1)+2))</f>
        <v xml:space="preserve">1030 </v>
      </c>
      <c r="R37" s="2" t="str">
        <f>RIGHT(Table1[[#This Row],['[4']]],LEN(Table1[[#This Row],['[4']]])-(FIND("x",Table1[[#This Row],['[4']]],7)+1))</f>
        <v>30</v>
      </c>
      <c r="S37" s="2"/>
      <c r="T37" s="2">
        <f t="shared" si="0"/>
        <v>4.6658999999999999E-2</v>
      </c>
    </row>
    <row r="38" spans="1:20" ht="30" x14ac:dyDescent="0.25">
      <c r="A38" s="30">
        <v>33</v>
      </c>
      <c r="B38" s="33" t="s">
        <v>318</v>
      </c>
      <c r="C38" s="34" t="s">
        <v>8</v>
      </c>
      <c r="D38" s="34" t="s">
        <v>319</v>
      </c>
      <c r="E38" s="35">
        <v>3</v>
      </c>
      <c r="F38" s="34">
        <v>2</v>
      </c>
      <c r="G38" s="34" t="s">
        <v>19</v>
      </c>
      <c r="H38" s="34" t="s">
        <v>73</v>
      </c>
      <c r="I38" s="36" t="s">
        <v>43</v>
      </c>
      <c r="J38" s="36" t="s">
        <v>44</v>
      </c>
      <c r="K38" s="36" t="s">
        <v>5</v>
      </c>
      <c r="L38" s="36" t="s">
        <v>56</v>
      </c>
      <c r="M38" s="36" t="s">
        <v>1818</v>
      </c>
      <c r="N38" s="34" t="s">
        <v>282</v>
      </c>
      <c r="O38" s="1" t="s">
        <v>275</v>
      </c>
      <c r="P38" s="2" t="str">
        <f>LEFT(Table1[[#This Row],['[4']]],FIND(" ",Table1[[#This Row],['[4']]],1)-1)</f>
        <v>550</v>
      </c>
      <c r="Q38" s="2" t="str">
        <f>MID(Table1[[#This Row],['[4']]],FIND("x",Table1[[#This Row],['[4']]],1)+2,FIND("x",Table1[[#This Row],['[4']]],7)-(FIND("x",Table1[[#This Row],['[4']]],1)+2))</f>
        <v xml:space="preserve">600 </v>
      </c>
      <c r="R38" s="2" t="str">
        <f>RIGHT(Table1[[#This Row],['[4']]],LEN(Table1[[#This Row],['[4']]])-(FIND("x",Table1[[#This Row],['[4']]],7)+1))</f>
        <v>800</v>
      </c>
      <c r="S38" s="2"/>
      <c r="T38" s="2">
        <f t="shared" si="0"/>
        <v>0.26400000000000001</v>
      </c>
    </row>
    <row r="39" spans="1:20" ht="30" x14ac:dyDescent="0.25">
      <c r="A39" s="30">
        <v>34</v>
      </c>
      <c r="B39" s="33" t="s">
        <v>318</v>
      </c>
      <c r="C39" s="34" t="s">
        <v>8</v>
      </c>
      <c r="D39" s="34" t="s">
        <v>319</v>
      </c>
      <c r="E39" s="35">
        <v>3</v>
      </c>
      <c r="F39" s="34">
        <v>2</v>
      </c>
      <c r="G39" s="34" t="s">
        <v>19</v>
      </c>
      <c r="H39" s="34" t="s">
        <v>73</v>
      </c>
      <c r="I39" s="36" t="s">
        <v>43</v>
      </c>
      <c r="J39" s="36" t="s">
        <v>44</v>
      </c>
      <c r="K39" s="36" t="s">
        <v>5</v>
      </c>
      <c r="L39" s="36" t="s">
        <v>55</v>
      </c>
      <c r="M39" s="36" t="s">
        <v>1818</v>
      </c>
      <c r="N39" s="34" t="s">
        <v>282</v>
      </c>
      <c r="O39" s="1" t="s">
        <v>275</v>
      </c>
      <c r="P39" s="2" t="str">
        <f>LEFT(Table1[[#This Row],['[4']]],FIND(" ",Table1[[#This Row],['[4']]],1)-1)</f>
        <v>550</v>
      </c>
      <c r="Q39" s="2" t="str">
        <f>MID(Table1[[#This Row],['[4']]],FIND("x",Table1[[#This Row],['[4']]],1)+2,FIND("x",Table1[[#This Row],['[4']]],7)-(FIND("x",Table1[[#This Row],['[4']]],1)+2))</f>
        <v xml:space="preserve">600 </v>
      </c>
      <c r="R39" s="2" t="str">
        <f>RIGHT(Table1[[#This Row],['[4']]],LEN(Table1[[#This Row],['[4']]])-(FIND("x",Table1[[#This Row],['[4']]],7)+1))</f>
        <v>800</v>
      </c>
      <c r="S39" s="2"/>
      <c r="T39" s="2">
        <f t="shared" si="0"/>
        <v>0.26400000000000001</v>
      </c>
    </row>
    <row r="40" spans="1:20" ht="30" x14ac:dyDescent="0.25">
      <c r="A40" s="30">
        <v>35</v>
      </c>
      <c r="B40" s="33" t="s">
        <v>320</v>
      </c>
      <c r="C40" s="34" t="s">
        <v>8</v>
      </c>
      <c r="D40" s="34" t="s">
        <v>321</v>
      </c>
      <c r="E40" s="35">
        <v>30</v>
      </c>
      <c r="F40" s="34">
        <v>1</v>
      </c>
      <c r="G40" s="34" t="s">
        <v>19</v>
      </c>
      <c r="H40" s="34" t="s">
        <v>73</v>
      </c>
      <c r="I40" s="36" t="s">
        <v>43</v>
      </c>
      <c r="J40" s="36" t="s">
        <v>44</v>
      </c>
      <c r="K40" s="36" t="s">
        <v>5</v>
      </c>
      <c r="L40" s="36" t="s">
        <v>48</v>
      </c>
      <c r="M40" s="36" t="s">
        <v>1818</v>
      </c>
      <c r="N40" s="34" t="s">
        <v>282</v>
      </c>
      <c r="O40" s="1" t="s">
        <v>275</v>
      </c>
      <c r="P40" s="2" t="str">
        <f>LEFT(Table1[[#This Row],['[4']]],FIND(" ",Table1[[#This Row],['[4']]],1)-1)</f>
        <v>420</v>
      </c>
      <c r="Q40" s="2" t="str">
        <f>MID(Table1[[#This Row],['[4']]],FIND("x",Table1[[#This Row],['[4']]],1)+2,FIND("x",Table1[[#This Row],['[4']]],7)-(FIND("x",Table1[[#This Row],['[4']]],1)+2))</f>
        <v xml:space="preserve">620 </v>
      </c>
      <c r="R40" s="2" t="str">
        <f>RIGHT(Table1[[#This Row],['[4']]],LEN(Table1[[#This Row],['[4']]])-(FIND("x",Table1[[#This Row],['[4']]],7)+1))</f>
        <v>1320</v>
      </c>
      <c r="S40" s="2"/>
      <c r="T40" s="2">
        <f t="shared" si="0"/>
        <v>0.34372799999999998</v>
      </c>
    </row>
    <row r="41" spans="1:20" ht="30" x14ac:dyDescent="0.25">
      <c r="A41" s="30">
        <v>36</v>
      </c>
      <c r="B41" s="33" t="s">
        <v>224</v>
      </c>
      <c r="C41" s="34" t="s">
        <v>8</v>
      </c>
      <c r="D41" s="34" t="s">
        <v>322</v>
      </c>
      <c r="E41" s="35">
        <v>5</v>
      </c>
      <c r="F41" s="34">
        <v>1</v>
      </c>
      <c r="G41" s="34" t="s">
        <v>19</v>
      </c>
      <c r="H41" s="34" t="s">
        <v>73</v>
      </c>
      <c r="I41" s="36" t="s">
        <v>43</v>
      </c>
      <c r="J41" s="36" t="s">
        <v>44</v>
      </c>
      <c r="K41" s="36" t="s">
        <v>5</v>
      </c>
      <c r="L41" s="36" t="s">
        <v>54</v>
      </c>
      <c r="M41" s="36" t="s">
        <v>1818</v>
      </c>
      <c r="N41" s="34" t="s">
        <v>282</v>
      </c>
      <c r="O41" s="1" t="s">
        <v>275</v>
      </c>
      <c r="P41" s="2" t="str">
        <f>LEFT(Table1[[#This Row],['[4']]],FIND(" ",Table1[[#This Row],['[4']]],1)-1)</f>
        <v>450</v>
      </c>
      <c r="Q41" s="2" t="str">
        <f>MID(Table1[[#This Row],['[4']]],FIND("x",Table1[[#This Row],['[4']]],1)+2,FIND("x",Table1[[#This Row],['[4']]],7)-(FIND("x",Table1[[#This Row],['[4']]],1)+2))</f>
        <v xml:space="preserve">450 </v>
      </c>
      <c r="R41" s="2" t="str">
        <f>RIGHT(Table1[[#This Row],['[4']]],LEN(Table1[[#This Row],['[4']]])-(FIND("x",Table1[[#This Row],['[4']]],7)+1))</f>
        <v>1800</v>
      </c>
      <c r="S41" s="2"/>
      <c r="T41" s="2">
        <f t="shared" si="0"/>
        <v>0.36449999999999999</v>
      </c>
    </row>
    <row r="42" spans="1:20" ht="30" x14ac:dyDescent="0.25">
      <c r="A42" s="30">
        <v>37</v>
      </c>
      <c r="B42" s="33" t="s">
        <v>166</v>
      </c>
      <c r="C42" s="34" t="s">
        <v>8</v>
      </c>
      <c r="D42" s="34" t="s">
        <v>323</v>
      </c>
      <c r="E42" s="35">
        <v>100</v>
      </c>
      <c r="F42" s="34">
        <v>1</v>
      </c>
      <c r="G42" s="34" t="s">
        <v>19</v>
      </c>
      <c r="H42" s="34" t="s">
        <v>73</v>
      </c>
      <c r="I42" s="36" t="s">
        <v>43</v>
      </c>
      <c r="J42" s="36" t="s">
        <v>44</v>
      </c>
      <c r="K42" s="36" t="s">
        <v>5</v>
      </c>
      <c r="L42" s="36" t="s">
        <v>55</v>
      </c>
      <c r="M42" s="36" t="s">
        <v>1818</v>
      </c>
      <c r="N42" s="34" t="s">
        <v>282</v>
      </c>
      <c r="O42" s="1" t="s">
        <v>275</v>
      </c>
      <c r="P42" s="2" t="str">
        <f>LEFT(Table1[[#This Row],['[4']]],FIND(" ",Table1[[#This Row],['[4']]],1)-1)</f>
        <v>400</v>
      </c>
      <c r="Q42" s="2" t="str">
        <f>MID(Table1[[#This Row],['[4']]],FIND("x",Table1[[#This Row],['[4']]],1)+2,FIND("x",Table1[[#This Row],['[4']]],7)-(FIND("x",Table1[[#This Row],['[4']]],1)+2))</f>
        <v xml:space="preserve">3860 </v>
      </c>
      <c r="R42" s="2" t="str">
        <f>RIGHT(Table1[[#This Row],['[4']]],LEN(Table1[[#This Row],['[4']]])-(FIND("x",Table1[[#This Row],['[4']]],7)+1))</f>
        <v>1900</v>
      </c>
      <c r="S42" s="2"/>
      <c r="T42" s="2">
        <f t="shared" si="0"/>
        <v>2.9336000000000002</v>
      </c>
    </row>
    <row r="43" spans="1:20" ht="30" x14ac:dyDescent="0.25">
      <c r="A43" s="30">
        <v>38</v>
      </c>
      <c r="B43" s="33" t="s">
        <v>324</v>
      </c>
      <c r="C43" s="34" t="s">
        <v>8</v>
      </c>
      <c r="D43" s="34" t="s">
        <v>325</v>
      </c>
      <c r="E43" s="35">
        <v>50</v>
      </c>
      <c r="F43" s="34">
        <v>1</v>
      </c>
      <c r="G43" s="34" t="s">
        <v>19</v>
      </c>
      <c r="H43" s="34" t="s">
        <v>73</v>
      </c>
      <c r="I43" s="36" t="s">
        <v>43</v>
      </c>
      <c r="J43" s="36" t="s">
        <v>46</v>
      </c>
      <c r="K43" s="36" t="s">
        <v>5</v>
      </c>
      <c r="L43" s="36" t="s">
        <v>56</v>
      </c>
      <c r="M43" s="36" t="s">
        <v>1818</v>
      </c>
      <c r="N43" s="34" t="s">
        <v>282</v>
      </c>
      <c r="O43" s="1" t="s">
        <v>275</v>
      </c>
      <c r="P43" s="2" t="str">
        <f>LEFT(Table1[[#This Row],['[4']]],FIND(" ",Table1[[#This Row],['[4']]],1)-1)</f>
        <v>600</v>
      </c>
      <c r="Q43" s="2" t="str">
        <f>MID(Table1[[#This Row],['[4']]],FIND("x",Table1[[#This Row],['[4']]],1)+2,FIND("x",Table1[[#This Row],['[4']]],7)-(FIND("x",Table1[[#This Row],['[4']]],1)+2))</f>
        <v xml:space="preserve">400 </v>
      </c>
      <c r="R43" s="2" t="str">
        <f>RIGHT(Table1[[#This Row],['[4']]],LEN(Table1[[#This Row],['[4']]])-(FIND("x",Table1[[#This Row],['[4']]],7)+1))</f>
        <v>1950</v>
      </c>
      <c r="S43" s="2"/>
      <c r="T43" s="2">
        <f t="shared" si="0"/>
        <v>0.46800000000000003</v>
      </c>
    </row>
    <row r="44" spans="1:20" ht="30" x14ac:dyDescent="0.25">
      <c r="A44" s="30">
        <v>39</v>
      </c>
      <c r="B44" s="33" t="s">
        <v>326</v>
      </c>
      <c r="C44" s="34" t="s">
        <v>8</v>
      </c>
      <c r="D44" s="34" t="s">
        <v>325</v>
      </c>
      <c r="E44" s="35">
        <v>35</v>
      </c>
      <c r="F44" s="34">
        <v>1</v>
      </c>
      <c r="G44" s="34" t="s">
        <v>19</v>
      </c>
      <c r="H44" s="34" t="s">
        <v>73</v>
      </c>
      <c r="I44" s="36" t="s">
        <v>43</v>
      </c>
      <c r="J44" s="36" t="s">
        <v>46</v>
      </c>
      <c r="K44" s="36" t="s">
        <v>5</v>
      </c>
      <c r="L44" s="36" t="s">
        <v>56</v>
      </c>
      <c r="M44" s="36" t="s">
        <v>1818</v>
      </c>
      <c r="N44" s="34" t="s">
        <v>282</v>
      </c>
      <c r="O44" s="1" t="s">
        <v>275</v>
      </c>
      <c r="P44" s="2" t="str">
        <f>LEFT(Table1[[#This Row],['[4']]],FIND(" ",Table1[[#This Row],['[4']]],1)-1)</f>
        <v>600</v>
      </c>
      <c r="Q44" s="2" t="str">
        <f>MID(Table1[[#This Row],['[4']]],FIND("x",Table1[[#This Row],['[4']]],1)+2,FIND("x",Table1[[#This Row],['[4']]],7)-(FIND("x",Table1[[#This Row],['[4']]],1)+2))</f>
        <v xml:space="preserve">400 </v>
      </c>
      <c r="R44" s="2" t="str">
        <f>RIGHT(Table1[[#This Row],['[4']]],LEN(Table1[[#This Row],['[4']]])-(FIND("x",Table1[[#This Row],['[4']]],7)+1))</f>
        <v>1950</v>
      </c>
      <c r="S44" s="2"/>
      <c r="T44" s="2">
        <f t="shared" si="0"/>
        <v>0.46800000000000003</v>
      </c>
    </row>
    <row r="45" spans="1:20" ht="30" x14ac:dyDescent="0.25">
      <c r="A45" s="30">
        <v>40</v>
      </c>
      <c r="B45" s="33" t="s">
        <v>326</v>
      </c>
      <c r="C45" s="34" t="s">
        <v>8</v>
      </c>
      <c r="D45" s="34" t="s">
        <v>327</v>
      </c>
      <c r="E45" s="35">
        <v>35</v>
      </c>
      <c r="F45" s="34">
        <v>7</v>
      </c>
      <c r="G45" s="34" t="s">
        <v>19</v>
      </c>
      <c r="H45" s="34" t="s">
        <v>73</v>
      </c>
      <c r="I45" s="36" t="s">
        <v>43</v>
      </c>
      <c r="J45" s="36" t="s">
        <v>46</v>
      </c>
      <c r="K45" s="36" t="s">
        <v>5</v>
      </c>
      <c r="L45" s="36" t="s">
        <v>56</v>
      </c>
      <c r="M45" s="36" t="s">
        <v>1818</v>
      </c>
      <c r="N45" s="34" t="s">
        <v>282</v>
      </c>
      <c r="O45" s="1" t="s">
        <v>275</v>
      </c>
      <c r="P45" s="2" t="str">
        <f>LEFT(Table1[[#This Row],['[4']]],FIND(" ",Table1[[#This Row],['[4']]],1)-1)</f>
        <v>800</v>
      </c>
      <c r="Q45" s="2" t="str">
        <f>MID(Table1[[#This Row],['[4']]],FIND("x",Table1[[#This Row],['[4']]],1)+2,FIND("x",Table1[[#This Row],['[4']]],7)-(FIND("x",Table1[[#This Row],['[4']]],1)+2))</f>
        <v xml:space="preserve">400 </v>
      </c>
      <c r="R45" s="2" t="str">
        <f>RIGHT(Table1[[#This Row],['[4']]],LEN(Table1[[#This Row],['[4']]])-(FIND("x",Table1[[#This Row],['[4']]],7)+1))</f>
        <v>1950</v>
      </c>
      <c r="S45" s="2"/>
      <c r="T45" s="2">
        <f t="shared" si="0"/>
        <v>0.624</v>
      </c>
    </row>
    <row r="46" spans="1:20" ht="30" x14ac:dyDescent="0.25">
      <c r="A46" s="30">
        <v>41</v>
      </c>
      <c r="B46" s="33" t="s">
        <v>328</v>
      </c>
      <c r="C46" s="34" t="s">
        <v>8</v>
      </c>
      <c r="D46" s="34" t="s">
        <v>329</v>
      </c>
      <c r="E46" s="35">
        <v>12</v>
      </c>
      <c r="F46" s="34">
        <v>10</v>
      </c>
      <c r="G46" s="34" t="s">
        <v>19</v>
      </c>
      <c r="H46" s="34" t="s">
        <v>20</v>
      </c>
      <c r="I46" s="36" t="s">
        <v>5</v>
      </c>
      <c r="J46" s="36" t="s">
        <v>21</v>
      </c>
      <c r="K46" s="36" t="s">
        <v>5</v>
      </c>
      <c r="L46" s="36" t="s">
        <v>53</v>
      </c>
      <c r="M46" s="36" t="s">
        <v>1818</v>
      </c>
      <c r="N46" s="34" t="s">
        <v>282</v>
      </c>
      <c r="O46" s="1" t="s">
        <v>275</v>
      </c>
      <c r="P46" s="2" t="str">
        <f>LEFT(Table1[[#This Row],['[4']]],FIND(" ",Table1[[#This Row],['[4']]],1)-1)</f>
        <v>1000</v>
      </c>
      <c r="Q46" s="2" t="str">
        <f>MID(Table1[[#This Row],['[4']]],FIND("x",Table1[[#This Row],['[4']]],1)+2,FIND("x",Table1[[#This Row],['[4']]],7)-(FIND("x",Table1[[#This Row],['[4']]],1)+2))</f>
        <v xml:space="preserve">40 </v>
      </c>
      <c r="R46" s="2" t="str">
        <f>RIGHT(Table1[[#This Row],['[4']]],LEN(Table1[[#This Row],['[4']]])-(FIND("x",Table1[[#This Row],['[4']]],7)+1))</f>
        <v>2650</v>
      </c>
      <c r="S46" s="2"/>
      <c r="T46" s="2">
        <f t="shared" si="0"/>
        <v>0.106</v>
      </c>
    </row>
    <row r="47" spans="1:20" ht="30" x14ac:dyDescent="0.25">
      <c r="A47" s="30">
        <v>42</v>
      </c>
      <c r="B47" s="33" t="s">
        <v>330</v>
      </c>
      <c r="C47" s="34" t="s">
        <v>8</v>
      </c>
      <c r="D47" s="34" t="s">
        <v>331</v>
      </c>
      <c r="E47" s="35">
        <v>10</v>
      </c>
      <c r="F47" s="34">
        <v>6</v>
      </c>
      <c r="G47" s="34" t="s">
        <v>19</v>
      </c>
      <c r="H47" s="34" t="s">
        <v>20</v>
      </c>
      <c r="I47" s="36" t="s">
        <v>5</v>
      </c>
      <c r="J47" s="36" t="s">
        <v>21</v>
      </c>
      <c r="K47" s="36" t="s">
        <v>5</v>
      </c>
      <c r="L47" s="36" t="s">
        <v>53</v>
      </c>
      <c r="M47" s="36" t="s">
        <v>1818</v>
      </c>
      <c r="N47" s="34" t="s">
        <v>282</v>
      </c>
      <c r="O47" s="1" t="s">
        <v>275</v>
      </c>
      <c r="P47" s="2" t="str">
        <f>LEFT(Table1[[#This Row],['[4']]],FIND(" ",Table1[[#This Row],['[4']]],1)-1)</f>
        <v>470</v>
      </c>
      <c r="Q47" s="2" t="str">
        <f>MID(Table1[[#This Row],['[4']]],FIND("x",Table1[[#This Row],['[4']]],1)+2,FIND("x",Table1[[#This Row],['[4']]],7)-(FIND("x",Table1[[#This Row],['[4']]],1)+2))</f>
        <v xml:space="preserve">40 </v>
      </c>
      <c r="R47" s="2" t="str">
        <f>RIGHT(Table1[[#This Row],['[4']]],LEN(Table1[[#This Row],['[4']]])-(FIND("x",Table1[[#This Row],['[4']]],7)+1))</f>
        <v>2250</v>
      </c>
      <c r="S47" s="2"/>
      <c r="T47" s="2">
        <f t="shared" si="0"/>
        <v>4.2299999999999997E-2</v>
      </c>
    </row>
    <row r="48" spans="1:20" ht="30" x14ac:dyDescent="0.25">
      <c r="A48" s="30">
        <v>43</v>
      </c>
      <c r="B48" s="33" t="s">
        <v>332</v>
      </c>
      <c r="C48" s="34" t="s">
        <v>8</v>
      </c>
      <c r="D48" s="34" t="s">
        <v>333</v>
      </c>
      <c r="E48" s="35">
        <v>150</v>
      </c>
      <c r="F48" s="34">
        <v>2</v>
      </c>
      <c r="G48" s="34" t="s">
        <v>19</v>
      </c>
      <c r="H48" s="34" t="s">
        <v>20</v>
      </c>
      <c r="I48" s="36" t="s">
        <v>5</v>
      </c>
      <c r="J48" s="36" t="s">
        <v>21</v>
      </c>
      <c r="K48" s="36" t="s">
        <v>5</v>
      </c>
      <c r="L48" s="36" t="s">
        <v>48</v>
      </c>
      <c r="M48" s="36" t="s">
        <v>1818</v>
      </c>
      <c r="N48" s="34" t="s">
        <v>282</v>
      </c>
      <c r="O48" s="1" t="s">
        <v>275</v>
      </c>
      <c r="P48" s="2" t="str">
        <f>LEFT(Table1[[#This Row],['[4']]],FIND(" ",Table1[[#This Row],['[4']]],1)-1)</f>
        <v>1350</v>
      </c>
      <c r="Q48" s="2" t="str">
        <f>MID(Table1[[#This Row],['[4']]],FIND("x",Table1[[#This Row],['[4']]],1)+2,FIND("x",Table1[[#This Row],['[4']]],7)-(FIND("x",Table1[[#This Row],['[4']]],1)+2))</f>
        <v xml:space="preserve">3600 </v>
      </c>
      <c r="R48" s="2" t="str">
        <f>RIGHT(Table1[[#This Row],['[4']]],LEN(Table1[[#This Row],['[4']]])-(FIND("x",Table1[[#This Row],['[4']]],7)+1))</f>
        <v>700</v>
      </c>
      <c r="S48" s="2"/>
      <c r="T48" s="2">
        <f t="shared" si="0"/>
        <v>3.4020000000000001</v>
      </c>
    </row>
    <row r="49" spans="1:20" ht="30" x14ac:dyDescent="0.25">
      <c r="A49" s="30">
        <v>44</v>
      </c>
      <c r="B49" s="33" t="s">
        <v>334</v>
      </c>
      <c r="C49" s="34" t="s">
        <v>13</v>
      </c>
      <c r="D49" s="34" t="s">
        <v>335</v>
      </c>
      <c r="E49" s="35">
        <v>50</v>
      </c>
      <c r="F49" s="34">
        <v>2</v>
      </c>
      <c r="G49" s="34" t="s">
        <v>19</v>
      </c>
      <c r="H49" s="34" t="s">
        <v>20</v>
      </c>
      <c r="I49" s="36" t="s">
        <v>5</v>
      </c>
      <c r="J49" s="36" t="s">
        <v>21</v>
      </c>
      <c r="K49" s="36" t="s">
        <v>5</v>
      </c>
      <c r="L49" s="36" t="s">
        <v>48</v>
      </c>
      <c r="M49" s="36" t="s">
        <v>1818</v>
      </c>
      <c r="N49" s="34" t="s">
        <v>282</v>
      </c>
      <c r="O49" s="1" t="s">
        <v>275</v>
      </c>
      <c r="P49" s="2" t="str">
        <f>LEFT(Table1[[#This Row],['[4']]],FIND(" ",Table1[[#This Row],['[4']]],1)-1)</f>
        <v>970</v>
      </c>
      <c r="Q49" s="2" t="str">
        <f>MID(Table1[[#This Row],['[4']]],FIND("x",Table1[[#This Row],['[4']]],1)+2,FIND("x",Table1[[#This Row],['[4']]],7)-(FIND("x",Table1[[#This Row],['[4']]],1)+2))</f>
        <v xml:space="preserve">660 </v>
      </c>
      <c r="R49" s="2" t="str">
        <f>RIGHT(Table1[[#This Row],['[4']]],LEN(Table1[[#This Row],['[4']]])-(FIND("x",Table1[[#This Row],['[4']]],7)+1))</f>
        <v>460</v>
      </c>
      <c r="S49" s="2"/>
      <c r="T49" s="2">
        <f t="shared" si="0"/>
        <v>0.29449199999999998</v>
      </c>
    </row>
    <row r="50" spans="1:20" ht="30" x14ac:dyDescent="0.25">
      <c r="A50" s="30">
        <v>45</v>
      </c>
      <c r="B50" s="33" t="s">
        <v>336</v>
      </c>
      <c r="C50" s="34" t="s">
        <v>8</v>
      </c>
      <c r="D50" s="34" t="s">
        <v>337</v>
      </c>
      <c r="E50" s="35">
        <v>800</v>
      </c>
      <c r="F50" s="34">
        <v>2</v>
      </c>
      <c r="G50" s="34" t="s">
        <v>19</v>
      </c>
      <c r="H50" s="34" t="s">
        <v>20</v>
      </c>
      <c r="I50" s="36" t="s">
        <v>5</v>
      </c>
      <c r="J50" s="36" t="s">
        <v>21</v>
      </c>
      <c r="K50" s="36" t="s">
        <v>5</v>
      </c>
      <c r="L50" s="36" t="s">
        <v>48</v>
      </c>
      <c r="M50" s="36" t="s">
        <v>1818</v>
      </c>
      <c r="N50" s="34" t="s">
        <v>282</v>
      </c>
      <c r="O50" s="1" t="s">
        <v>275</v>
      </c>
      <c r="P50" s="2" t="str">
        <f>LEFT(Table1[[#This Row],['[4']]],FIND(" ",Table1[[#This Row],['[4']]],1)-1)</f>
        <v>1250</v>
      </c>
      <c r="Q50" s="2" t="str">
        <f>MID(Table1[[#This Row],['[4']]],FIND("x",Table1[[#This Row],['[4']]],1)+2,FIND("x",Table1[[#This Row],['[4']]],7)-(FIND("x",Table1[[#This Row],['[4']]],1)+2))</f>
        <v xml:space="preserve">3500 </v>
      </c>
      <c r="R50" s="2" t="str">
        <f>RIGHT(Table1[[#This Row],['[4']]],LEN(Table1[[#This Row],['[4']]])-(FIND("x",Table1[[#This Row],['[4']]],7)+1))</f>
        <v>210</v>
      </c>
      <c r="S50" s="2"/>
      <c r="T50" s="2">
        <f t="shared" si="0"/>
        <v>0.91874999999999996</v>
      </c>
    </row>
    <row r="51" spans="1:20" ht="30" x14ac:dyDescent="0.25">
      <c r="A51" s="30">
        <v>46</v>
      </c>
      <c r="B51" s="33" t="s">
        <v>338</v>
      </c>
      <c r="C51" s="34" t="s">
        <v>8</v>
      </c>
      <c r="D51" s="34" t="s">
        <v>339</v>
      </c>
      <c r="E51" s="35">
        <v>20</v>
      </c>
      <c r="F51" s="34">
        <v>4</v>
      </c>
      <c r="G51" s="34" t="s">
        <v>19</v>
      </c>
      <c r="H51" s="34" t="s">
        <v>20</v>
      </c>
      <c r="I51" s="36" t="s">
        <v>5</v>
      </c>
      <c r="J51" s="36" t="s">
        <v>21</v>
      </c>
      <c r="K51" s="36" t="s">
        <v>5</v>
      </c>
      <c r="L51" s="36" t="s">
        <v>48</v>
      </c>
      <c r="M51" s="36" t="s">
        <v>1818</v>
      </c>
      <c r="N51" s="34" t="s">
        <v>282</v>
      </c>
      <c r="O51" s="1" t="s">
        <v>275</v>
      </c>
      <c r="P51" s="2" t="str">
        <f>LEFT(Table1[[#This Row],['[4']]],FIND(" ",Table1[[#This Row],['[4']]],1)-1)</f>
        <v>700</v>
      </c>
      <c r="Q51" s="2" t="str">
        <f>MID(Table1[[#This Row],['[4']]],FIND("x",Table1[[#This Row],['[4']]],1)+2,FIND("x",Table1[[#This Row],['[4']]],7)-(FIND("x",Table1[[#This Row],['[4']]],1)+2))</f>
        <v xml:space="preserve">750 </v>
      </c>
      <c r="R51" s="2" t="str">
        <f>RIGHT(Table1[[#This Row],['[4']]],LEN(Table1[[#This Row],['[4']]])-(FIND("x",Table1[[#This Row],['[4']]],7)+1))</f>
        <v>100</v>
      </c>
      <c r="S51" s="2"/>
      <c r="T51" s="2">
        <f t="shared" si="0"/>
        <v>5.2499999999999998E-2</v>
      </c>
    </row>
    <row r="52" spans="1:20" ht="30" x14ac:dyDescent="0.25">
      <c r="A52" s="30">
        <v>47</v>
      </c>
      <c r="B52" s="33" t="s">
        <v>340</v>
      </c>
      <c r="C52" s="34" t="s">
        <v>8</v>
      </c>
      <c r="D52" s="34" t="s">
        <v>341</v>
      </c>
      <c r="E52" s="35">
        <v>35</v>
      </c>
      <c r="F52" s="34">
        <v>1</v>
      </c>
      <c r="G52" s="34" t="s">
        <v>19</v>
      </c>
      <c r="H52" s="34" t="s">
        <v>20</v>
      </c>
      <c r="I52" s="36" t="s">
        <v>5</v>
      </c>
      <c r="J52" s="36" t="s">
        <v>21</v>
      </c>
      <c r="K52" s="36" t="s">
        <v>5</v>
      </c>
      <c r="L52" s="36" t="s">
        <v>57</v>
      </c>
      <c r="M52" s="36" t="s">
        <v>1818</v>
      </c>
      <c r="N52" s="34" t="s">
        <v>282</v>
      </c>
      <c r="O52" s="1" t="s">
        <v>275</v>
      </c>
      <c r="P52" s="2" t="str">
        <f>LEFT(Table1[[#This Row],['[4']]],FIND(" ",Table1[[#This Row],['[4']]],1)-1)</f>
        <v>2650</v>
      </c>
      <c r="Q52" s="2" t="str">
        <f>MID(Table1[[#This Row],['[4']]],FIND("x",Table1[[#This Row],['[4']]],1)+2,FIND("x",Table1[[#This Row],['[4']]],7)-(FIND("x",Table1[[#This Row],['[4']]],1)+2))</f>
        <v xml:space="preserve">400 </v>
      </c>
      <c r="R52" s="2" t="str">
        <f>RIGHT(Table1[[#This Row],['[4']]],LEN(Table1[[#This Row],['[4']]])-(FIND("x",Table1[[#This Row],['[4']]],7)+1))</f>
        <v>150</v>
      </c>
      <c r="S52" s="2"/>
      <c r="T52" s="2">
        <f t="shared" si="0"/>
        <v>0.159</v>
      </c>
    </row>
    <row r="53" spans="1:20" ht="30" x14ac:dyDescent="0.25">
      <c r="A53" s="30">
        <v>48</v>
      </c>
      <c r="B53" s="33" t="s">
        <v>342</v>
      </c>
      <c r="C53" s="34" t="s">
        <v>8</v>
      </c>
      <c r="D53" s="34" t="s">
        <v>343</v>
      </c>
      <c r="E53" s="35">
        <v>800</v>
      </c>
      <c r="F53" s="34">
        <v>1</v>
      </c>
      <c r="G53" s="34" t="s">
        <v>19</v>
      </c>
      <c r="H53" s="34" t="s">
        <v>20</v>
      </c>
      <c r="I53" s="36" t="s">
        <v>5</v>
      </c>
      <c r="J53" s="36" t="s">
        <v>21</v>
      </c>
      <c r="K53" s="36" t="s">
        <v>5</v>
      </c>
      <c r="L53" s="36" t="s">
        <v>57</v>
      </c>
      <c r="M53" s="36" t="s">
        <v>1818</v>
      </c>
      <c r="N53" s="34" t="s">
        <v>282</v>
      </c>
      <c r="O53" s="1" t="s">
        <v>275</v>
      </c>
      <c r="P53" s="2" t="str">
        <f>LEFT(Table1[[#This Row],['[4']]],FIND(" ",Table1[[#This Row],['[4']]],1)-1)</f>
        <v>2500</v>
      </c>
      <c r="Q53" s="2" t="str">
        <f>MID(Table1[[#This Row],['[4']]],FIND("x",Table1[[#This Row],['[4']]],1)+2,FIND("x",Table1[[#This Row],['[4']]],7)-(FIND("x",Table1[[#This Row],['[4']]],1)+2))</f>
        <v xml:space="preserve">1250 </v>
      </c>
      <c r="R53" s="2" t="str">
        <f>RIGHT(Table1[[#This Row],['[4']]],LEN(Table1[[#This Row],['[4']]])-(FIND("x",Table1[[#This Row],['[4']]],7)+1))</f>
        <v>210</v>
      </c>
      <c r="S53" s="2"/>
      <c r="T53" s="2">
        <f t="shared" si="0"/>
        <v>0.65625</v>
      </c>
    </row>
    <row r="54" spans="1:20" ht="30" x14ac:dyDescent="0.25">
      <c r="A54" s="30">
        <v>49</v>
      </c>
      <c r="B54" s="33" t="s">
        <v>344</v>
      </c>
      <c r="C54" s="34" t="s">
        <v>8</v>
      </c>
      <c r="D54" s="34" t="s">
        <v>345</v>
      </c>
      <c r="E54" s="35">
        <v>12</v>
      </c>
      <c r="F54" s="34">
        <v>4</v>
      </c>
      <c r="G54" s="34" t="s">
        <v>19</v>
      </c>
      <c r="H54" s="34" t="s">
        <v>20</v>
      </c>
      <c r="I54" s="36" t="s">
        <v>5</v>
      </c>
      <c r="J54" s="36" t="s">
        <v>21</v>
      </c>
      <c r="K54" s="36" t="s">
        <v>5</v>
      </c>
      <c r="L54" s="36" t="s">
        <v>57</v>
      </c>
      <c r="M54" s="36" t="s">
        <v>1818</v>
      </c>
      <c r="N54" s="34" t="s">
        <v>282</v>
      </c>
      <c r="O54" s="1" t="s">
        <v>275</v>
      </c>
      <c r="P54" s="2" t="str">
        <f>LEFT(Table1[[#This Row],['[4']]],FIND(" ",Table1[[#This Row],['[4']]],1)-1)</f>
        <v>270</v>
      </c>
      <c r="Q54" s="2" t="str">
        <f>MID(Table1[[#This Row],['[4']]],FIND("x",Table1[[#This Row],['[4']]],1)+2,FIND("x",Table1[[#This Row],['[4']]],7)-(FIND("x",Table1[[#This Row],['[4']]],1)+2))</f>
        <v xml:space="preserve">270 </v>
      </c>
      <c r="R54" s="2" t="str">
        <f>RIGHT(Table1[[#This Row],['[4']]],LEN(Table1[[#This Row],['[4']]])-(FIND("x",Table1[[#This Row],['[4']]],7)+1))</f>
        <v>600</v>
      </c>
      <c r="S54" s="2"/>
      <c r="T54" s="2">
        <f t="shared" si="0"/>
        <v>4.3740000000000001E-2</v>
      </c>
    </row>
    <row r="55" spans="1:20" ht="30" x14ac:dyDescent="0.25">
      <c r="A55" s="30">
        <v>50</v>
      </c>
      <c r="B55" s="33" t="s">
        <v>320</v>
      </c>
      <c r="C55" s="34" t="s">
        <v>8</v>
      </c>
      <c r="D55" s="34" t="s">
        <v>346</v>
      </c>
      <c r="E55" s="35">
        <v>60</v>
      </c>
      <c r="F55" s="34">
        <v>1</v>
      </c>
      <c r="G55" s="34" t="s">
        <v>19</v>
      </c>
      <c r="H55" s="34" t="s">
        <v>20</v>
      </c>
      <c r="I55" s="36" t="s">
        <v>5</v>
      </c>
      <c r="J55" s="36" t="s">
        <v>21</v>
      </c>
      <c r="K55" s="36" t="s">
        <v>5</v>
      </c>
      <c r="L55" s="36" t="s">
        <v>69</v>
      </c>
      <c r="M55" s="36" t="s">
        <v>1818</v>
      </c>
      <c r="N55" s="34" t="s">
        <v>282</v>
      </c>
      <c r="O55" s="1" t="s">
        <v>275</v>
      </c>
      <c r="P55" s="2" t="str">
        <f>LEFT(Table1[[#This Row],['[4']]],FIND(" ",Table1[[#This Row],['[4']]],1)-1)</f>
        <v>920</v>
      </c>
      <c r="Q55" s="2" t="str">
        <f>MID(Table1[[#This Row],['[4']]],FIND("x",Table1[[#This Row],['[4']]],1)+2,FIND("x",Table1[[#This Row],['[4']]],7)-(FIND("x",Table1[[#This Row],['[4']]],1)+2))</f>
        <v xml:space="preserve">480 </v>
      </c>
      <c r="R55" s="2" t="str">
        <f>RIGHT(Table1[[#This Row],['[4']]],LEN(Table1[[#This Row],['[4']]])-(FIND("x",Table1[[#This Row],['[4']]],7)+1))</f>
        <v>1830</v>
      </c>
      <c r="S55" s="2"/>
      <c r="T55" s="2">
        <f t="shared" si="0"/>
        <v>0.80812799999999996</v>
      </c>
    </row>
    <row r="56" spans="1:20" ht="30" x14ac:dyDescent="0.25">
      <c r="A56" s="30">
        <v>51</v>
      </c>
      <c r="B56" s="33" t="s">
        <v>320</v>
      </c>
      <c r="C56" s="34" t="s">
        <v>8</v>
      </c>
      <c r="D56" s="34" t="s">
        <v>346</v>
      </c>
      <c r="E56" s="35">
        <v>60</v>
      </c>
      <c r="F56" s="34">
        <v>1</v>
      </c>
      <c r="G56" s="34" t="s">
        <v>19</v>
      </c>
      <c r="H56" s="34" t="s">
        <v>20</v>
      </c>
      <c r="I56" s="36" t="s">
        <v>5</v>
      </c>
      <c r="J56" s="36" t="s">
        <v>21</v>
      </c>
      <c r="K56" s="36" t="s">
        <v>5</v>
      </c>
      <c r="L56" s="36" t="s">
        <v>49</v>
      </c>
      <c r="M56" s="36" t="s">
        <v>1818</v>
      </c>
      <c r="N56" s="34" t="s">
        <v>282</v>
      </c>
      <c r="O56" s="1" t="s">
        <v>275</v>
      </c>
      <c r="P56" s="2" t="str">
        <f>LEFT(Table1[[#This Row],['[4']]],FIND(" ",Table1[[#This Row],['[4']]],1)-1)</f>
        <v>920</v>
      </c>
      <c r="Q56" s="2" t="str">
        <f>MID(Table1[[#This Row],['[4']]],FIND("x",Table1[[#This Row],['[4']]],1)+2,FIND("x",Table1[[#This Row],['[4']]],7)-(FIND("x",Table1[[#This Row],['[4']]],1)+2))</f>
        <v xml:space="preserve">480 </v>
      </c>
      <c r="R56" s="2" t="str">
        <f>RIGHT(Table1[[#This Row],['[4']]],LEN(Table1[[#This Row],['[4']]])-(FIND("x",Table1[[#This Row],['[4']]],7)+1))</f>
        <v>1830</v>
      </c>
      <c r="S56" s="2"/>
      <c r="T56" s="2">
        <f t="shared" si="0"/>
        <v>0.80812799999999996</v>
      </c>
    </row>
    <row r="57" spans="1:20" ht="30" x14ac:dyDescent="0.25">
      <c r="A57" s="30">
        <v>52</v>
      </c>
      <c r="B57" s="33" t="s">
        <v>320</v>
      </c>
      <c r="C57" s="34" t="s">
        <v>8</v>
      </c>
      <c r="D57" s="34" t="s">
        <v>346</v>
      </c>
      <c r="E57" s="35">
        <v>60</v>
      </c>
      <c r="F57" s="34">
        <v>1</v>
      </c>
      <c r="G57" s="34" t="s">
        <v>19</v>
      </c>
      <c r="H57" s="34" t="s">
        <v>20</v>
      </c>
      <c r="I57" s="36" t="s">
        <v>5</v>
      </c>
      <c r="J57" s="36" t="s">
        <v>21</v>
      </c>
      <c r="K57" s="36" t="s">
        <v>5</v>
      </c>
      <c r="L57" s="36" t="s">
        <v>61</v>
      </c>
      <c r="M57" s="36" t="s">
        <v>1818</v>
      </c>
      <c r="N57" s="34" t="s">
        <v>282</v>
      </c>
      <c r="O57" s="1" t="s">
        <v>275</v>
      </c>
      <c r="P57" s="2" t="str">
        <f>LEFT(Table1[[#This Row],['[4']]],FIND(" ",Table1[[#This Row],['[4']]],1)-1)</f>
        <v>920</v>
      </c>
      <c r="Q57" s="2" t="str">
        <f>MID(Table1[[#This Row],['[4']]],FIND("x",Table1[[#This Row],['[4']]],1)+2,FIND("x",Table1[[#This Row],['[4']]],7)-(FIND("x",Table1[[#This Row],['[4']]],1)+2))</f>
        <v xml:space="preserve">480 </v>
      </c>
      <c r="R57" s="2" t="str">
        <f>RIGHT(Table1[[#This Row],['[4']]],LEN(Table1[[#This Row],['[4']]])-(FIND("x",Table1[[#This Row],['[4']]],7)+1))</f>
        <v>1830</v>
      </c>
      <c r="S57" s="2"/>
      <c r="T57" s="2">
        <f t="shared" si="0"/>
        <v>0.80812799999999996</v>
      </c>
    </row>
    <row r="58" spans="1:20" ht="90" x14ac:dyDescent="0.25">
      <c r="A58" s="30">
        <v>53</v>
      </c>
      <c r="B58" s="33" t="s">
        <v>161</v>
      </c>
      <c r="C58" s="34" t="s">
        <v>13</v>
      </c>
      <c r="D58" s="34" t="s">
        <v>347</v>
      </c>
      <c r="E58" s="35">
        <v>80</v>
      </c>
      <c r="F58" s="34">
        <v>1</v>
      </c>
      <c r="G58" s="34" t="s">
        <v>19</v>
      </c>
      <c r="H58" s="34" t="s">
        <v>20</v>
      </c>
      <c r="I58" s="36" t="s">
        <v>5</v>
      </c>
      <c r="J58" s="36" t="s">
        <v>21</v>
      </c>
      <c r="K58" s="36" t="s">
        <v>5</v>
      </c>
      <c r="L58" s="36" t="s">
        <v>49</v>
      </c>
      <c r="M58" s="36" t="s">
        <v>1818</v>
      </c>
      <c r="N58" s="34" t="s">
        <v>2063</v>
      </c>
      <c r="O58" s="1" t="s">
        <v>275</v>
      </c>
      <c r="P58" s="2" t="str">
        <f>LEFT(Table1[[#This Row],['[4']]],FIND(" ",Table1[[#This Row],['[4']]],1)-1)</f>
        <v>1000</v>
      </c>
      <c r="Q58" s="2" t="str">
        <f>MID(Table1[[#This Row],['[4']]],FIND("x",Table1[[#This Row],['[4']]],1)+2,FIND("x",Table1[[#This Row],['[4']]],7)-(FIND("x",Table1[[#This Row],['[4']]],1)+2))</f>
        <v xml:space="preserve">600 </v>
      </c>
      <c r="R58" s="2" t="str">
        <f>RIGHT(Table1[[#This Row],['[4']]],LEN(Table1[[#This Row],['[4']]])-(FIND("x",Table1[[#This Row],['[4']]],7)+1))</f>
        <v>1200</v>
      </c>
      <c r="S58" s="2"/>
      <c r="T58" s="2">
        <f t="shared" si="0"/>
        <v>0.72</v>
      </c>
    </row>
    <row r="59" spans="1:20" ht="30" x14ac:dyDescent="0.25">
      <c r="A59" s="30">
        <v>54</v>
      </c>
      <c r="B59" s="33" t="s">
        <v>348</v>
      </c>
      <c r="C59" s="34" t="s">
        <v>8</v>
      </c>
      <c r="D59" s="34" t="s">
        <v>349</v>
      </c>
      <c r="E59" s="35">
        <v>200</v>
      </c>
      <c r="F59" s="34">
        <v>1</v>
      </c>
      <c r="G59" s="34" t="s">
        <v>19</v>
      </c>
      <c r="H59" s="34" t="s">
        <v>20</v>
      </c>
      <c r="I59" s="36" t="s">
        <v>5</v>
      </c>
      <c r="J59" s="36" t="s">
        <v>21</v>
      </c>
      <c r="K59" s="36" t="s">
        <v>5</v>
      </c>
      <c r="L59" s="36" t="s">
        <v>49</v>
      </c>
      <c r="M59" s="36" t="s">
        <v>1818</v>
      </c>
      <c r="N59" s="34" t="s">
        <v>282</v>
      </c>
      <c r="O59" s="1" t="s">
        <v>275</v>
      </c>
      <c r="P59" s="2" t="str">
        <f>LEFT(Table1[[#This Row],['[4']]],FIND(" ",Table1[[#This Row],['[4']]],1)-1)</f>
        <v>1800</v>
      </c>
      <c r="Q59" s="2" t="str">
        <f>MID(Table1[[#This Row],['[4']]],FIND("x",Table1[[#This Row],['[4']]],1)+2,FIND("x",Table1[[#This Row],['[4']]],7)-(FIND("x",Table1[[#This Row],['[4']]],1)+2))</f>
        <v xml:space="preserve">900 </v>
      </c>
      <c r="R59" s="2" t="str">
        <f>RIGHT(Table1[[#This Row],['[4']]],LEN(Table1[[#This Row],['[4']]])-(FIND("x",Table1[[#This Row],['[4']]],7)+1))</f>
        <v>120</v>
      </c>
      <c r="S59" s="2"/>
      <c r="T59" s="2">
        <f t="shared" si="0"/>
        <v>0.19439999999999999</v>
      </c>
    </row>
    <row r="60" spans="1:20" ht="30" x14ac:dyDescent="0.25">
      <c r="A60" s="30">
        <v>55</v>
      </c>
      <c r="B60" s="33" t="s">
        <v>350</v>
      </c>
      <c r="C60" s="34" t="s">
        <v>8</v>
      </c>
      <c r="D60" s="34" t="s">
        <v>351</v>
      </c>
      <c r="E60" s="35">
        <v>60</v>
      </c>
      <c r="F60" s="34">
        <v>2</v>
      </c>
      <c r="G60" s="34" t="s">
        <v>19</v>
      </c>
      <c r="H60" s="34" t="s">
        <v>20</v>
      </c>
      <c r="I60" s="36" t="s">
        <v>5</v>
      </c>
      <c r="J60" s="36" t="s">
        <v>21</v>
      </c>
      <c r="K60" s="36" t="s">
        <v>5</v>
      </c>
      <c r="L60" s="36" t="s">
        <v>49</v>
      </c>
      <c r="M60" s="36" t="s">
        <v>1818</v>
      </c>
      <c r="N60" s="34" t="s">
        <v>282</v>
      </c>
      <c r="O60" s="1" t="s">
        <v>275</v>
      </c>
      <c r="P60" s="2" t="str">
        <f>LEFT(Table1[[#This Row],['[4']]],FIND(" ",Table1[[#This Row],['[4']]],1)-1)</f>
        <v>600</v>
      </c>
      <c r="Q60" s="2" t="str">
        <f>MID(Table1[[#This Row],['[4']]],FIND("x",Table1[[#This Row],['[4']]],1)+2,FIND("x",Table1[[#This Row],['[4']]],7)-(FIND("x",Table1[[#This Row],['[4']]],1)+2))</f>
        <v xml:space="preserve">100 </v>
      </c>
      <c r="R60" s="2" t="str">
        <f>RIGHT(Table1[[#This Row],['[4']]],LEN(Table1[[#This Row],['[4']]])-(FIND("x",Table1[[#This Row],['[4']]],7)+1))</f>
        <v>510</v>
      </c>
      <c r="S60" s="2"/>
      <c r="T60" s="2">
        <f t="shared" si="0"/>
        <v>3.0599999999999999E-2</v>
      </c>
    </row>
    <row r="61" spans="1:20" ht="90" x14ac:dyDescent="0.25">
      <c r="A61" s="30">
        <v>56</v>
      </c>
      <c r="B61" s="33" t="s">
        <v>352</v>
      </c>
      <c r="C61" s="34" t="s">
        <v>13</v>
      </c>
      <c r="D61" s="34" t="s">
        <v>353</v>
      </c>
      <c r="E61" s="35">
        <v>600</v>
      </c>
      <c r="F61" s="34">
        <v>1</v>
      </c>
      <c r="G61" s="34" t="s">
        <v>19</v>
      </c>
      <c r="H61" s="34" t="s">
        <v>20</v>
      </c>
      <c r="I61" s="36" t="s">
        <v>5</v>
      </c>
      <c r="J61" s="36" t="s">
        <v>21</v>
      </c>
      <c r="K61" s="36" t="s">
        <v>5</v>
      </c>
      <c r="L61" s="36" t="s">
        <v>59</v>
      </c>
      <c r="M61" s="36" t="s">
        <v>1818</v>
      </c>
      <c r="N61" s="34" t="s">
        <v>58</v>
      </c>
      <c r="O61" s="1" t="s">
        <v>275</v>
      </c>
      <c r="P61" s="2" t="str">
        <f>LEFT(Table1[[#This Row],['[4']]],FIND(" ",Table1[[#This Row],['[4']]],1)-1)</f>
        <v>700</v>
      </c>
      <c r="Q61" s="2" t="str">
        <f>MID(Table1[[#This Row],['[4']]],FIND("x",Table1[[#This Row],['[4']]],1)+2,FIND("x",Table1[[#This Row],['[4']]],7)-(FIND("x",Table1[[#This Row],['[4']]],1)+2))</f>
        <v xml:space="preserve">800 </v>
      </c>
      <c r="R61" s="2" t="str">
        <f>RIGHT(Table1[[#This Row],['[4']]],LEN(Table1[[#This Row],['[4']]])-(FIND("x",Table1[[#This Row],['[4']]],7)+1))</f>
        <v>1450</v>
      </c>
      <c r="S61" s="2"/>
      <c r="T61" s="2">
        <f t="shared" si="0"/>
        <v>0.81200000000000006</v>
      </c>
    </row>
    <row r="62" spans="1:20" ht="30" x14ac:dyDescent="0.25">
      <c r="A62" s="30">
        <v>57</v>
      </c>
      <c r="B62" s="33" t="s">
        <v>354</v>
      </c>
      <c r="C62" s="34" t="s">
        <v>8</v>
      </c>
      <c r="D62" s="34" t="s">
        <v>355</v>
      </c>
      <c r="E62" s="35">
        <v>200</v>
      </c>
      <c r="F62" s="34">
        <v>1</v>
      </c>
      <c r="G62" s="34" t="s">
        <v>19</v>
      </c>
      <c r="H62" s="34" t="s">
        <v>20</v>
      </c>
      <c r="I62" s="36" t="s">
        <v>5</v>
      </c>
      <c r="J62" s="36" t="s">
        <v>60</v>
      </c>
      <c r="K62" s="36" t="s">
        <v>5</v>
      </c>
      <c r="L62" s="36" t="s">
        <v>59</v>
      </c>
      <c r="M62" s="36" t="s">
        <v>1818</v>
      </c>
      <c r="N62" s="34" t="s">
        <v>282</v>
      </c>
      <c r="O62" s="1" t="s">
        <v>275</v>
      </c>
      <c r="P62" s="2" t="str">
        <f>LEFT(Table1[[#This Row],['[4']]],FIND(" ",Table1[[#This Row],['[4']]],1)-1)</f>
        <v>1500</v>
      </c>
      <c r="Q62" s="2" t="str">
        <f>MID(Table1[[#This Row],['[4']]],FIND("x",Table1[[#This Row],['[4']]],1)+2,FIND("x",Table1[[#This Row],['[4']]],7)-(FIND("x",Table1[[#This Row],['[4']]],1)+2))</f>
        <v xml:space="preserve">1000 </v>
      </c>
      <c r="R62" s="2" t="str">
        <f>RIGHT(Table1[[#This Row],['[4']]],LEN(Table1[[#This Row],['[4']]])-(FIND("x",Table1[[#This Row],['[4']]],7)+1))</f>
        <v>120</v>
      </c>
      <c r="S62" s="2"/>
      <c r="T62" s="2">
        <f t="shared" si="0"/>
        <v>0.18</v>
      </c>
    </row>
    <row r="63" spans="1:20" ht="30" x14ac:dyDescent="0.25">
      <c r="A63" s="30">
        <v>58</v>
      </c>
      <c r="B63" s="33" t="s">
        <v>356</v>
      </c>
      <c r="C63" s="34" t="s">
        <v>8</v>
      </c>
      <c r="D63" s="34" t="s">
        <v>357</v>
      </c>
      <c r="E63" s="35">
        <v>20</v>
      </c>
      <c r="F63" s="34">
        <v>2</v>
      </c>
      <c r="G63" s="34" t="s">
        <v>19</v>
      </c>
      <c r="H63" s="34" t="s">
        <v>20</v>
      </c>
      <c r="I63" s="36" t="s">
        <v>5</v>
      </c>
      <c r="J63" s="36" t="s">
        <v>60</v>
      </c>
      <c r="K63" s="36" t="s">
        <v>5</v>
      </c>
      <c r="L63" s="36" t="s">
        <v>59</v>
      </c>
      <c r="M63" s="36" t="s">
        <v>1818</v>
      </c>
      <c r="N63" s="34" t="s">
        <v>282</v>
      </c>
      <c r="O63" s="1" t="s">
        <v>275</v>
      </c>
      <c r="P63" s="2" t="str">
        <f>LEFT(Table1[[#This Row],['[4']]],FIND(" ",Table1[[#This Row],['[4']]],1)-1)</f>
        <v>750</v>
      </c>
      <c r="Q63" s="2" t="str">
        <f>MID(Table1[[#This Row],['[4']]],FIND("x",Table1[[#This Row],['[4']]],1)+2,FIND("x",Table1[[#This Row],['[4']]],7)-(FIND("x",Table1[[#This Row],['[4']]],1)+2))</f>
        <v xml:space="preserve">100 </v>
      </c>
      <c r="R63" s="2" t="str">
        <f>RIGHT(Table1[[#This Row],['[4']]],LEN(Table1[[#This Row],['[4']]])-(FIND("x",Table1[[#This Row],['[4']]],7)+1))</f>
        <v>720</v>
      </c>
      <c r="S63" s="2"/>
      <c r="T63" s="2">
        <f t="shared" si="0"/>
        <v>5.3999999999999999E-2</v>
      </c>
    </row>
    <row r="64" spans="1:20" ht="30" x14ac:dyDescent="0.25">
      <c r="A64" s="30">
        <v>59</v>
      </c>
      <c r="B64" s="33" t="s">
        <v>358</v>
      </c>
      <c r="C64" s="34" t="s">
        <v>8</v>
      </c>
      <c r="D64" s="34" t="s">
        <v>359</v>
      </c>
      <c r="E64" s="35">
        <v>100</v>
      </c>
      <c r="F64" s="34">
        <v>1</v>
      </c>
      <c r="G64" s="34" t="s">
        <v>19</v>
      </c>
      <c r="H64" s="34" t="s">
        <v>20</v>
      </c>
      <c r="I64" s="36" t="s">
        <v>5</v>
      </c>
      <c r="J64" s="36" t="s">
        <v>60</v>
      </c>
      <c r="K64" s="36" t="s">
        <v>5</v>
      </c>
      <c r="L64" s="36" t="s">
        <v>61</v>
      </c>
      <c r="M64" s="36" t="s">
        <v>1818</v>
      </c>
      <c r="N64" s="34" t="s">
        <v>282</v>
      </c>
      <c r="O64" s="1" t="s">
        <v>275</v>
      </c>
      <c r="P64" s="2" t="str">
        <f>LEFT(Table1[[#This Row],['[4']]],FIND(" ",Table1[[#This Row],['[4']]],1)-1)</f>
        <v>1200</v>
      </c>
      <c r="Q64" s="2" t="str">
        <f>MID(Table1[[#This Row],['[4']]],FIND("x",Table1[[#This Row],['[4']]],1)+2,FIND("x",Table1[[#This Row],['[4']]],7)-(FIND("x",Table1[[#This Row],['[4']]],1)+2))</f>
        <v xml:space="preserve">1000 </v>
      </c>
      <c r="R64" s="2" t="str">
        <f>RIGHT(Table1[[#This Row],['[4']]],LEN(Table1[[#This Row],['[4']]])-(FIND("x",Table1[[#This Row],['[4']]],7)+1))</f>
        <v>120</v>
      </c>
      <c r="S64" s="2"/>
      <c r="T64" s="2">
        <f t="shared" si="0"/>
        <v>0.14399999999999999</v>
      </c>
    </row>
    <row r="65" spans="1:20" ht="30" x14ac:dyDescent="0.25">
      <c r="A65" s="30">
        <v>60</v>
      </c>
      <c r="B65" s="33" t="s">
        <v>360</v>
      </c>
      <c r="C65" s="34" t="s">
        <v>8</v>
      </c>
      <c r="D65" s="34" t="s">
        <v>357</v>
      </c>
      <c r="E65" s="35">
        <v>20</v>
      </c>
      <c r="F65" s="34">
        <v>2</v>
      </c>
      <c r="G65" s="34" t="s">
        <v>19</v>
      </c>
      <c r="H65" s="34" t="s">
        <v>20</v>
      </c>
      <c r="I65" s="36" t="s">
        <v>5</v>
      </c>
      <c r="J65" s="36" t="s">
        <v>60</v>
      </c>
      <c r="K65" s="36" t="s">
        <v>5</v>
      </c>
      <c r="L65" s="36" t="s">
        <v>61</v>
      </c>
      <c r="M65" s="36" t="s">
        <v>1818</v>
      </c>
      <c r="N65" s="34" t="s">
        <v>282</v>
      </c>
      <c r="O65" s="1" t="s">
        <v>275</v>
      </c>
      <c r="P65" s="2" t="str">
        <f>LEFT(Table1[[#This Row],['[4']]],FIND(" ",Table1[[#This Row],['[4']]],1)-1)</f>
        <v>750</v>
      </c>
      <c r="Q65" s="2" t="str">
        <f>MID(Table1[[#This Row],['[4']]],FIND("x",Table1[[#This Row],['[4']]],1)+2,FIND("x",Table1[[#This Row],['[4']]],7)-(FIND("x",Table1[[#This Row],['[4']]],1)+2))</f>
        <v xml:space="preserve">100 </v>
      </c>
      <c r="R65" s="2" t="str">
        <f>RIGHT(Table1[[#This Row],['[4']]],LEN(Table1[[#This Row],['[4']]])-(FIND("x",Table1[[#This Row],['[4']]],7)+1))</f>
        <v>720</v>
      </c>
      <c r="S65" s="2"/>
      <c r="T65" s="2">
        <f t="shared" si="0"/>
        <v>5.3999999999999999E-2</v>
      </c>
    </row>
    <row r="66" spans="1:20" ht="90" x14ac:dyDescent="0.25">
      <c r="A66" s="30">
        <v>61</v>
      </c>
      <c r="B66" s="33" t="s">
        <v>361</v>
      </c>
      <c r="C66" s="34" t="s">
        <v>13</v>
      </c>
      <c r="D66" s="34" t="s">
        <v>362</v>
      </c>
      <c r="E66" s="35">
        <v>800</v>
      </c>
      <c r="F66" s="34">
        <v>1</v>
      </c>
      <c r="G66" s="34" t="s">
        <v>19</v>
      </c>
      <c r="H66" s="34" t="s">
        <v>20</v>
      </c>
      <c r="I66" s="36" t="s">
        <v>5</v>
      </c>
      <c r="J66" s="36" t="s">
        <v>60</v>
      </c>
      <c r="K66" s="36" t="s">
        <v>5</v>
      </c>
      <c r="L66" s="36" t="s">
        <v>61</v>
      </c>
      <c r="M66" s="36" t="s">
        <v>1818</v>
      </c>
      <c r="N66" s="34" t="s">
        <v>58</v>
      </c>
      <c r="O66" s="1" t="s">
        <v>275</v>
      </c>
      <c r="P66" s="2" t="str">
        <f>LEFT(Table1[[#This Row],['[4']]],FIND(" ",Table1[[#This Row],['[4']]],1)-1)</f>
        <v>1100</v>
      </c>
      <c r="Q66" s="2" t="str">
        <f>MID(Table1[[#This Row],['[4']]],FIND("x",Table1[[#This Row],['[4']]],1)+2,FIND("x",Table1[[#This Row],['[4']]],7)-(FIND("x",Table1[[#This Row],['[4']]],1)+2))</f>
        <v xml:space="preserve">800 </v>
      </c>
      <c r="R66" s="2" t="str">
        <f>RIGHT(Table1[[#This Row],['[4']]],LEN(Table1[[#This Row],['[4']]])-(FIND("x",Table1[[#This Row],['[4']]],7)+1))</f>
        <v>1500</v>
      </c>
      <c r="S66" s="2"/>
      <c r="T66" s="2">
        <f t="shared" si="0"/>
        <v>1.32</v>
      </c>
    </row>
    <row r="67" spans="1:20" ht="30" x14ac:dyDescent="0.25">
      <c r="A67" s="30">
        <v>62</v>
      </c>
      <c r="B67" s="33" t="s">
        <v>363</v>
      </c>
      <c r="C67" s="34" t="s">
        <v>8</v>
      </c>
      <c r="D67" s="34" t="s">
        <v>364</v>
      </c>
      <c r="E67" s="35">
        <v>18</v>
      </c>
      <c r="F67" s="34">
        <v>1</v>
      </c>
      <c r="G67" s="34" t="s">
        <v>19</v>
      </c>
      <c r="H67" s="34" t="s">
        <v>20</v>
      </c>
      <c r="I67" s="36" t="s">
        <v>5</v>
      </c>
      <c r="J67" s="36" t="s">
        <v>259</v>
      </c>
      <c r="K67" s="36" t="s">
        <v>27</v>
      </c>
      <c r="L67" s="36" t="s">
        <v>39</v>
      </c>
      <c r="M67" s="36" t="s">
        <v>1818</v>
      </c>
      <c r="N67" s="34" t="s">
        <v>282</v>
      </c>
      <c r="O67" s="1" t="s">
        <v>275</v>
      </c>
      <c r="P67" s="2" t="str">
        <f>LEFT(Table1[[#This Row],['[4']]],FIND(" ",Table1[[#This Row],['[4']]],1)-1)</f>
        <v>1600</v>
      </c>
      <c r="Q67" s="2" t="str">
        <f>MID(Table1[[#This Row],['[4']]],FIND("x",Table1[[#This Row],['[4']]],1)+2,FIND("x",Table1[[#This Row],['[4']]],7)-(FIND("x",Table1[[#This Row],['[4']]],1)+2))</f>
        <v xml:space="preserve">1000 </v>
      </c>
      <c r="R67" s="2" t="str">
        <f>RIGHT(Table1[[#This Row],['[4']]],LEN(Table1[[#This Row],['[4']]])-(FIND("x",Table1[[#This Row],['[4']]],7)+1))</f>
        <v>30</v>
      </c>
      <c r="S67" s="2"/>
      <c r="T67" s="2">
        <f t="shared" si="0"/>
        <v>4.8000000000000001E-2</v>
      </c>
    </row>
    <row r="68" spans="1:20" ht="30" x14ac:dyDescent="0.25">
      <c r="A68" s="30">
        <v>63</v>
      </c>
      <c r="B68" s="33" t="s">
        <v>365</v>
      </c>
      <c r="C68" s="34" t="s">
        <v>8</v>
      </c>
      <c r="D68" s="34" t="s">
        <v>366</v>
      </c>
      <c r="E68" s="35">
        <v>24</v>
      </c>
      <c r="F68" s="34">
        <v>1</v>
      </c>
      <c r="G68" s="34" t="s">
        <v>19</v>
      </c>
      <c r="H68" s="34" t="s">
        <v>20</v>
      </c>
      <c r="I68" s="36" t="s">
        <v>5</v>
      </c>
      <c r="J68" s="36" t="s">
        <v>259</v>
      </c>
      <c r="K68" s="36" t="s">
        <v>27</v>
      </c>
      <c r="L68" s="36" t="s">
        <v>39</v>
      </c>
      <c r="M68" s="36" t="s">
        <v>1818</v>
      </c>
      <c r="N68" s="34" t="s">
        <v>282</v>
      </c>
      <c r="O68" s="1" t="s">
        <v>275</v>
      </c>
      <c r="P68" s="2" t="str">
        <f>LEFT(Table1[[#This Row],['[4']]],FIND(" ",Table1[[#This Row],['[4']]],1)-1)</f>
        <v>1220</v>
      </c>
      <c r="Q68" s="2" t="str">
        <f>MID(Table1[[#This Row],['[4']]],FIND("x",Table1[[#This Row],['[4']]],1)+2,FIND("x",Table1[[#This Row],['[4']]],7)-(FIND("x",Table1[[#This Row],['[4']]],1)+2))</f>
        <v xml:space="preserve">2000 </v>
      </c>
      <c r="R68" s="2" t="str">
        <f>RIGHT(Table1[[#This Row],['[4']]],LEN(Table1[[#This Row],['[4']]])-(FIND("x",Table1[[#This Row],['[4']]],7)+1))</f>
        <v>750</v>
      </c>
      <c r="S68" s="2"/>
      <c r="T68" s="2">
        <f t="shared" si="0"/>
        <v>1.83</v>
      </c>
    </row>
    <row r="69" spans="1:20" ht="30" x14ac:dyDescent="0.25">
      <c r="A69" s="30">
        <v>64</v>
      </c>
      <c r="B69" s="33" t="s">
        <v>365</v>
      </c>
      <c r="C69" s="34" t="s">
        <v>8</v>
      </c>
      <c r="D69" s="34" t="s">
        <v>367</v>
      </c>
      <c r="E69" s="35">
        <v>24</v>
      </c>
      <c r="F69" s="34">
        <v>1</v>
      </c>
      <c r="G69" s="34" t="s">
        <v>19</v>
      </c>
      <c r="H69" s="34" t="s">
        <v>20</v>
      </c>
      <c r="I69" s="36" t="s">
        <v>5</v>
      </c>
      <c r="J69" s="36" t="s">
        <v>259</v>
      </c>
      <c r="K69" s="36" t="s">
        <v>5</v>
      </c>
      <c r="L69" s="36" t="s">
        <v>42</v>
      </c>
      <c r="M69" s="36" t="s">
        <v>1818</v>
      </c>
      <c r="N69" s="34" t="s">
        <v>282</v>
      </c>
      <c r="O69" s="1" t="s">
        <v>275</v>
      </c>
      <c r="P69" s="2" t="str">
        <f>LEFT(Table1[[#This Row],['[4']]],FIND(" ",Table1[[#This Row],['[4']]],1)-1)</f>
        <v>1700</v>
      </c>
      <c r="Q69" s="2" t="str">
        <f>MID(Table1[[#This Row],['[4']]],FIND("x",Table1[[#This Row],['[4']]],1)+2,FIND("x",Table1[[#This Row],['[4']]],7)-(FIND("x",Table1[[#This Row],['[4']]],1)+2))</f>
        <v xml:space="preserve">1500 </v>
      </c>
      <c r="R69" s="2" t="str">
        <f>RIGHT(Table1[[#This Row],['[4']]],LEN(Table1[[#This Row],['[4']]])-(FIND("x",Table1[[#This Row],['[4']]],7)+1))</f>
        <v>750</v>
      </c>
      <c r="S69" s="2"/>
      <c r="T69" s="2">
        <f t="shared" si="0"/>
        <v>1.9125000000000001</v>
      </c>
    </row>
    <row r="70" spans="1:20" ht="30" x14ac:dyDescent="0.25">
      <c r="A70" s="30">
        <v>65</v>
      </c>
      <c r="B70" s="33" t="s">
        <v>365</v>
      </c>
      <c r="C70" s="34" t="s">
        <v>8</v>
      </c>
      <c r="D70" s="34" t="s">
        <v>368</v>
      </c>
      <c r="E70" s="35">
        <v>24</v>
      </c>
      <c r="F70" s="34">
        <v>1</v>
      </c>
      <c r="G70" s="34" t="s">
        <v>19</v>
      </c>
      <c r="H70" s="34" t="s">
        <v>20</v>
      </c>
      <c r="I70" s="36" t="s">
        <v>5</v>
      </c>
      <c r="J70" s="36" t="s">
        <v>259</v>
      </c>
      <c r="K70" s="36" t="s">
        <v>27</v>
      </c>
      <c r="L70" s="36" t="s">
        <v>39</v>
      </c>
      <c r="M70" s="36" t="s">
        <v>1818</v>
      </c>
      <c r="N70" s="34" t="s">
        <v>282</v>
      </c>
      <c r="O70" s="1" t="s">
        <v>275</v>
      </c>
      <c r="P70" s="2" t="str">
        <f>LEFT(Table1[[#This Row],['[4']]],FIND(" ",Table1[[#This Row],['[4']]],1)-1)</f>
        <v>1300</v>
      </c>
      <c r="Q70" s="2" t="str">
        <f>MID(Table1[[#This Row],['[4']]],FIND("x",Table1[[#This Row],['[4']]],1)+2,FIND("x",Table1[[#This Row],['[4']]],7)-(FIND("x",Table1[[#This Row],['[4']]],1)+2))</f>
        <v xml:space="preserve">2000 </v>
      </c>
      <c r="R70" s="2" t="str">
        <f>RIGHT(Table1[[#This Row],['[4']]],LEN(Table1[[#This Row],['[4']]])-(FIND("x",Table1[[#This Row],['[4']]],7)+1))</f>
        <v>750</v>
      </c>
      <c r="S70" s="2"/>
      <c r="T70" s="2">
        <f t="shared" si="0"/>
        <v>1.95</v>
      </c>
    </row>
    <row r="71" spans="1:20" ht="30" x14ac:dyDescent="0.25">
      <c r="A71" s="30">
        <v>66</v>
      </c>
      <c r="B71" s="33" t="s">
        <v>369</v>
      </c>
      <c r="C71" s="34" t="s">
        <v>8</v>
      </c>
      <c r="D71" s="34" t="s">
        <v>370</v>
      </c>
      <c r="E71" s="35">
        <v>28</v>
      </c>
      <c r="F71" s="34">
        <v>4</v>
      </c>
      <c r="G71" s="34" t="s">
        <v>19</v>
      </c>
      <c r="H71" s="34" t="s">
        <v>20</v>
      </c>
      <c r="I71" s="36" t="s">
        <v>5</v>
      </c>
      <c r="J71" s="36" t="s">
        <v>259</v>
      </c>
      <c r="K71" s="36" t="s">
        <v>27</v>
      </c>
      <c r="L71" s="36" t="s">
        <v>39</v>
      </c>
      <c r="M71" s="36" t="s">
        <v>1818</v>
      </c>
      <c r="N71" s="34" t="s">
        <v>282</v>
      </c>
      <c r="O71" s="1" t="s">
        <v>275</v>
      </c>
      <c r="P71" s="2" t="str">
        <f>LEFT(Table1[[#This Row],['[4']]],FIND(" ",Table1[[#This Row],['[4']]],1)-1)</f>
        <v>130</v>
      </c>
      <c r="Q71" s="2" t="str">
        <f>MID(Table1[[#This Row],['[4']]],FIND("x",Table1[[#This Row],['[4']]],1)+2,FIND("x",Table1[[#This Row],['[4']]],7)-(FIND("x",Table1[[#This Row],['[4']]],1)+2))</f>
        <v xml:space="preserve">750 </v>
      </c>
      <c r="R71" s="2" t="str">
        <f>RIGHT(Table1[[#This Row],['[4']]],LEN(Table1[[#This Row],['[4']]])-(FIND("x",Table1[[#This Row],['[4']]],7)+1))</f>
        <v>750</v>
      </c>
      <c r="S71" s="2"/>
      <c r="T71" s="2">
        <f t="shared" ref="T71:T134" si="1">P71*Q71*R71/1000000000</f>
        <v>7.3124999999999996E-2</v>
      </c>
    </row>
    <row r="72" spans="1:20" ht="30" x14ac:dyDescent="0.25">
      <c r="A72" s="30">
        <v>67</v>
      </c>
      <c r="B72" s="33" t="s">
        <v>371</v>
      </c>
      <c r="C72" s="34" t="s">
        <v>8</v>
      </c>
      <c r="D72" s="34" t="s">
        <v>372</v>
      </c>
      <c r="E72" s="35">
        <v>11</v>
      </c>
      <c r="F72" s="34">
        <v>5</v>
      </c>
      <c r="G72" s="34" t="s">
        <v>19</v>
      </c>
      <c r="H72" s="34" t="s">
        <v>20</v>
      </c>
      <c r="I72" s="36" t="s">
        <v>5</v>
      </c>
      <c r="J72" s="36" t="s">
        <v>259</v>
      </c>
      <c r="K72" s="36" t="s">
        <v>5</v>
      </c>
      <c r="L72" s="36" t="s">
        <v>55</v>
      </c>
      <c r="M72" s="36" t="s">
        <v>1818</v>
      </c>
      <c r="N72" s="34" t="s">
        <v>282</v>
      </c>
      <c r="O72" s="1" t="s">
        <v>275</v>
      </c>
      <c r="P72" s="2" t="str">
        <f>LEFT(Table1[[#This Row],['[4']]],FIND(" ",Table1[[#This Row],['[4']]],1)-1)</f>
        <v>725</v>
      </c>
      <c r="Q72" s="2" t="str">
        <f>MID(Table1[[#This Row],['[4']]],FIND("x",Table1[[#This Row],['[4']]],1)+2,FIND("x",Table1[[#This Row],['[4']]],7)-(FIND("x",Table1[[#This Row],['[4']]],1)+2))</f>
        <v xml:space="preserve">300 </v>
      </c>
      <c r="R72" s="2" t="str">
        <f>RIGHT(Table1[[#This Row],['[4']]],LEN(Table1[[#This Row],['[4']]])-(FIND("x",Table1[[#This Row],['[4']]],7)+1))</f>
        <v>540</v>
      </c>
      <c r="S72" s="2"/>
      <c r="T72" s="2">
        <f t="shared" si="1"/>
        <v>0.11745</v>
      </c>
    </row>
    <row r="73" spans="1:20" ht="30" x14ac:dyDescent="0.25">
      <c r="A73" s="30">
        <v>68</v>
      </c>
      <c r="B73" s="33" t="s">
        <v>371</v>
      </c>
      <c r="C73" s="34" t="s">
        <v>8</v>
      </c>
      <c r="D73" s="34" t="s">
        <v>373</v>
      </c>
      <c r="E73" s="35">
        <v>11</v>
      </c>
      <c r="F73" s="34">
        <v>6</v>
      </c>
      <c r="G73" s="34" t="s">
        <v>19</v>
      </c>
      <c r="H73" s="34" t="s">
        <v>20</v>
      </c>
      <c r="I73" s="36" t="s">
        <v>5</v>
      </c>
      <c r="J73" s="36" t="s">
        <v>259</v>
      </c>
      <c r="K73" s="36" t="s">
        <v>27</v>
      </c>
      <c r="L73" s="36" t="s">
        <v>39</v>
      </c>
      <c r="M73" s="36" t="s">
        <v>1818</v>
      </c>
      <c r="N73" s="34" t="s">
        <v>282</v>
      </c>
      <c r="O73" s="1" t="s">
        <v>275</v>
      </c>
      <c r="P73" s="2" t="str">
        <f>LEFT(Table1[[#This Row],['[4']]],FIND(" ",Table1[[#This Row],['[4']]],1)-1)</f>
        <v>660</v>
      </c>
      <c r="Q73" s="2" t="str">
        <f>MID(Table1[[#This Row],['[4']]],FIND("x",Table1[[#This Row],['[4']]],1)+2,FIND("x",Table1[[#This Row],['[4']]],7)-(FIND("x",Table1[[#This Row],['[4']]],1)+2))</f>
        <v xml:space="preserve">300 </v>
      </c>
      <c r="R73" s="2" t="str">
        <f>RIGHT(Table1[[#This Row],['[4']]],LEN(Table1[[#This Row],['[4']]])-(FIND("x",Table1[[#This Row],['[4']]],7)+1))</f>
        <v>540</v>
      </c>
      <c r="S73" s="2"/>
      <c r="T73" s="2">
        <f t="shared" si="1"/>
        <v>0.10692</v>
      </c>
    </row>
    <row r="74" spans="1:20" ht="30" x14ac:dyDescent="0.25">
      <c r="A74" s="30">
        <v>69</v>
      </c>
      <c r="B74" s="33" t="s">
        <v>374</v>
      </c>
      <c r="C74" s="34" t="s">
        <v>8</v>
      </c>
      <c r="D74" s="34" t="s">
        <v>375</v>
      </c>
      <c r="E74" s="35">
        <v>44</v>
      </c>
      <c r="F74" s="34">
        <v>1</v>
      </c>
      <c r="G74" s="34" t="s">
        <v>19</v>
      </c>
      <c r="H74" s="34" t="s">
        <v>20</v>
      </c>
      <c r="I74" s="36" t="s">
        <v>5</v>
      </c>
      <c r="J74" s="36" t="s">
        <v>259</v>
      </c>
      <c r="K74" s="36" t="s">
        <v>62</v>
      </c>
      <c r="L74" s="36" t="s">
        <v>42</v>
      </c>
      <c r="M74" s="36" t="s">
        <v>1818</v>
      </c>
      <c r="N74" s="34" t="s">
        <v>282</v>
      </c>
      <c r="O74" s="1" t="s">
        <v>275</v>
      </c>
      <c r="P74" s="2" t="str">
        <f>LEFT(Table1[[#This Row],['[4']]],FIND(" ",Table1[[#This Row],['[4']]],1)-1)</f>
        <v>1000</v>
      </c>
      <c r="Q74" s="2" t="str">
        <f>MID(Table1[[#This Row],['[4']]],FIND("x",Table1[[#This Row],['[4']]],1)+2,FIND("x",Table1[[#This Row],['[4']]],7)-(FIND("x",Table1[[#This Row],['[4']]],1)+2))</f>
        <v xml:space="preserve">600 </v>
      </c>
      <c r="R74" s="2" t="str">
        <f>RIGHT(Table1[[#This Row],['[4']]],LEN(Table1[[#This Row],['[4']]])-(FIND("x",Table1[[#This Row],['[4']]],7)+1))</f>
        <v>2070</v>
      </c>
      <c r="S74" s="2"/>
      <c r="T74" s="2">
        <f t="shared" si="1"/>
        <v>1.242</v>
      </c>
    </row>
    <row r="75" spans="1:20" ht="30" x14ac:dyDescent="0.25">
      <c r="A75" s="30">
        <v>70</v>
      </c>
      <c r="B75" s="33" t="s">
        <v>374</v>
      </c>
      <c r="C75" s="34" t="s">
        <v>8</v>
      </c>
      <c r="D75" s="34" t="s">
        <v>375</v>
      </c>
      <c r="E75" s="35">
        <v>44</v>
      </c>
      <c r="F75" s="34">
        <v>1</v>
      </c>
      <c r="G75" s="34" t="s">
        <v>19</v>
      </c>
      <c r="H75" s="34" t="s">
        <v>20</v>
      </c>
      <c r="I75" s="36" t="s">
        <v>5</v>
      </c>
      <c r="J75" s="36" t="s">
        <v>259</v>
      </c>
      <c r="K75" s="36" t="s">
        <v>62</v>
      </c>
      <c r="L75" s="36" t="s">
        <v>39</v>
      </c>
      <c r="M75" s="36" t="s">
        <v>1818</v>
      </c>
      <c r="N75" s="34" t="s">
        <v>282</v>
      </c>
      <c r="O75" s="1" t="s">
        <v>275</v>
      </c>
      <c r="P75" s="2" t="str">
        <f>LEFT(Table1[[#This Row],['[4']]],FIND(" ",Table1[[#This Row],['[4']]],1)-1)</f>
        <v>1000</v>
      </c>
      <c r="Q75" s="2" t="str">
        <f>MID(Table1[[#This Row],['[4']]],FIND("x",Table1[[#This Row],['[4']]],1)+2,FIND("x",Table1[[#This Row],['[4']]],7)-(FIND("x",Table1[[#This Row],['[4']]],1)+2))</f>
        <v xml:space="preserve">600 </v>
      </c>
      <c r="R75" s="2" t="str">
        <f>RIGHT(Table1[[#This Row],['[4']]],LEN(Table1[[#This Row],['[4']]])-(FIND("x",Table1[[#This Row],['[4']]],7)+1))</f>
        <v>2070</v>
      </c>
      <c r="S75" s="2"/>
      <c r="T75" s="2">
        <f t="shared" si="1"/>
        <v>1.242</v>
      </c>
    </row>
    <row r="76" spans="1:20" ht="30" x14ac:dyDescent="0.25">
      <c r="A76" s="30">
        <v>71</v>
      </c>
      <c r="B76" s="33" t="s">
        <v>376</v>
      </c>
      <c r="C76" s="34" t="s">
        <v>8</v>
      </c>
      <c r="D76" s="34" t="s">
        <v>377</v>
      </c>
      <c r="E76" s="35">
        <v>40</v>
      </c>
      <c r="F76" s="34">
        <v>1</v>
      </c>
      <c r="G76" s="34" t="s">
        <v>19</v>
      </c>
      <c r="H76" s="34" t="s">
        <v>20</v>
      </c>
      <c r="I76" s="36" t="s">
        <v>5</v>
      </c>
      <c r="J76" s="36" t="s">
        <v>259</v>
      </c>
      <c r="K76" s="36" t="s">
        <v>5</v>
      </c>
      <c r="L76" s="36" t="s">
        <v>55</v>
      </c>
      <c r="M76" s="36" t="s">
        <v>1818</v>
      </c>
      <c r="N76" s="34" t="s">
        <v>282</v>
      </c>
      <c r="O76" s="1" t="s">
        <v>275</v>
      </c>
      <c r="P76" s="2" t="str">
        <f>LEFT(Table1[[#This Row],['[4']]],FIND(" ",Table1[[#This Row],['[4']]],1)-1)</f>
        <v>800</v>
      </c>
      <c r="Q76" s="2" t="str">
        <f>MID(Table1[[#This Row],['[4']]],FIND("x",Table1[[#This Row],['[4']]],1)+2,FIND("x",Table1[[#This Row],['[4']]],7)-(FIND("x",Table1[[#This Row],['[4']]],1)+2))</f>
        <v xml:space="preserve">370 </v>
      </c>
      <c r="R76" s="2" t="str">
        <f>RIGHT(Table1[[#This Row],['[4']]],LEN(Table1[[#This Row],['[4']]])-(FIND("x",Table1[[#This Row],['[4']]],7)+1))</f>
        <v>2070</v>
      </c>
      <c r="S76" s="2"/>
      <c r="T76" s="2">
        <f t="shared" si="1"/>
        <v>0.61272000000000004</v>
      </c>
    </row>
    <row r="77" spans="1:20" ht="30" x14ac:dyDescent="0.25">
      <c r="A77" s="30">
        <v>72</v>
      </c>
      <c r="B77" s="33" t="s">
        <v>378</v>
      </c>
      <c r="C77" s="34" t="s">
        <v>8</v>
      </c>
      <c r="D77" s="34" t="s">
        <v>379</v>
      </c>
      <c r="E77" s="35">
        <v>45</v>
      </c>
      <c r="F77" s="34">
        <v>1</v>
      </c>
      <c r="G77" s="34" t="s">
        <v>19</v>
      </c>
      <c r="H77" s="34" t="s">
        <v>20</v>
      </c>
      <c r="I77" s="36" t="s">
        <v>5</v>
      </c>
      <c r="J77" s="36" t="s">
        <v>63</v>
      </c>
      <c r="K77" s="36" t="s">
        <v>5</v>
      </c>
      <c r="L77" s="36" t="s">
        <v>40</v>
      </c>
      <c r="M77" s="36" t="s">
        <v>1818</v>
      </c>
      <c r="N77" s="34" t="s">
        <v>282</v>
      </c>
      <c r="O77" s="1" t="s">
        <v>275</v>
      </c>
      <c r="P77" s="2" t="str">
        <f>LEFT(Table1[[#This Row],['[4']]],FIND(" ",Table1[[#This Row],['[4']]],1)-1)</f>
        <v>770</v>
      </c>
      <c r="Q77" s="2" t="str">
        <f>MID(Table1[[#This Row],['[4']]],FIND("x",Table1[[#This Row],['[4']]],1)+2,FIND("x",Table1[[#This Row],['[4']]],7)-(FIND("x",Table1[[#This Row],['[4']]],1)+2))</f>
        <v xml:space="preserve">430 </v>
      </c>
      <c r="R77" s="2" t="str">
        <f>RIGHT(Table1[[#This Row],['[4']]],LEN(Table1[[#This Row],['[4']]])-(FIND("x",Table1[[#This Row],['[4']]],7)+1))</f>
        <v>2300</v>
      </c>
      <c r="S77" s="2"/>
      <c r="T77" s="2">
        <f t="shared" si="1"/>
        <v>0.76153000000000004</v>
      </c>
    </row>
    <row r="78" spans="1:20" ht="30" x14ac:dyDescent="0.25">
      <c r="A78" s="30">
        <v>73</v>
      </c>
      <c r="B78" s="33" t="s">
        <v>326</v>
      </c>
      <c r="C78" s="34" t="s">
        <v>8</v>
      </c>
      <c r="D78" s="34" t="s">
        <v>380</v>
      </c>
      <c r="E78" s="35">
        <v>40</v>
      </c>
      <c r="F78" s="34">
        <v>2</v>
      </c>
      <c r="G78" s="34" t="s">
        <v>19</v>
      </c>
      <c r="H78" s="34" t="s">
        <v>20</v>
      </c>
      <c r="I78" s="36" t="s">
        <v>5</v>
      </c>
      <c r="J78" s="36" t="s">
        <v>63</v>
      </c>
      <c r="K78" s="36" t="s">
        <v>5</v>
      </c>
      <c r="L78" s="36" t="s">
        <v>42</v>
      </c>
      <c r="M78" s="36" t="s">
        <v>1818</v>
      </c>
      <c r="N78" s="34" t="s">
        <v>282</v>
      </c>
      <c r="O78" s="1" t="s">
        <v>275</v>
      </c>
      <c r="P78" s="2" t="str">
        <f>LEFT(Table1[[#This Row],['[4']]],FIND(" ",Table1[[#This Row],['[4']]],1)-1)</f>
        <v>310</v>
      </c>
      <c r="Q78" s="2" t="str">
        <f>MID(Table1[[#This Row],['[4']]],FIND("x",Table1[[#This Row],['[4']]],1)+2,FIND("x",Table1[[#This Row],['[4']]],7)-(FIND("x",Table1[[#This Row],['[4']]],1)+2))</f>
        <v xml:space="preserve">700 </v>
      </c>
      <c r="R78" s="2" t="str">
        <f>RIGHT(Table1[[#This Row],['[4']]],LEN(Table1[[#This Row],['[4']]])-(FIND("x",Table1[[#This Row],['[4']]],7)+1))</f>
        <v>2510</v>
      </c>
      <c r="S78" s="2"/>
      <c r="T78" s="2">
        <f t="shared" si="1"/>
        <v>0.54466999999999999</v>
      </c>
    </row>
    <row r="79" spans="1:20" ht="30" x14ac:dyDescent="0.25">
      <c r="A79" s="30">
        <v>74</v>
      </c>
      <c r="B79" s="33" t="s">
        <v>326</v>
      </c>
      <c r="C79" s="34" t="s">
        <v>8</v>
      </c>
      <c r="D79" s="34" t="s">
        <v>381</v>
      </c>
      <c r="E79" s="35">
        <v>45</v>
      </c>
      <c r="F79" s="34">
        <v>1</v>
      </c>
      <c r="G79" s="34" t="s">
        <v>19</v>
      </c>
      <c r="H79" s="34" t="s">
        <v>20</v>
      </c>
      <c r="I79" s="36" t="s">
        <v>5</v>
      </c>
      <c r="J79" s="36" t="s">
        <v>64</v>
      </c>
      <c r="K79" s="36" t="s">
        <v>5</v>
      </c>
      <c r="L79" s="36" t="s">
        <v>54</v>
      </c>
      <c r="M79" s="36" t="s">
        <v>1818</v>
      </c>
      <c r="N79" s="34" t="s">
        <v>282</v>
      </c>
      <c r="O79" s="1" t="s">
        <v>275</v>
      </c>
      <c r="P79" s="2" t="str">
        <f>LEFT(Table1[[#This Row],['[4']]],FIND(" ",Table1[[#This Row],['[4']]],1)-1)</f>
        <v>800</v>
      </c>
      <c r="Q79" s="2" t="str">
        <f>MID(Table1[[#This Row],['[4']]],FIND("x",Table1[[#This Row],['[4']]],1)+2,FIND("x",Table1[[#This Row],['[4']]],7)-(FIND("x",Table1[[#This Row],['[4']]],1)+2))</f>
        <v xml:space="preserve">350 </v>
      </c>
      <c r="R79" s="2" t="str">
        <f>RIGHT(Table1[[#This Row],['[4']]],LEN(Table1[[#This Row],['[4']]])-(FIND("x",Table1[[#This Row],['[4']]],7)+1))</f>
        <v>2110</v>
      </c>
      <c r="S79" s="2"/>
      <c r="T79" s="2">
        <f t="shared" si="1"/>
        <v>0.59079999999999999</v>
      </c>
    </row>
    <row r="80" spans="1:20" ht="30" x14ac:dyDescent="0.25">
      <c r="A80" s="30">
        <v>75</v>
      </c>
      <c r="B80" s="33" t="s">
        <v>320</v>
      </c>
      <c r="C80" s="34" t="s">
        <v>8</v>
      </c>
      <c r="D80" s="34" t="s">
        <v>382</v>
      </c>
      <c r="E80" s="35">
        <v>20</v>
      </c>
      <c r="F80" s="34">
        <v>1</v>
      </c>
      <c r="G80" s="34" t="s">
        <v>19</v>
      </c>
      <c r="H80" s="34" t="s">
        <v>20</v>
      </c>
      <c r="I80" s="36" t="s">
        <v>5</v>
      </c>
      <c r="J80" s="36" t="s">
        <v>65</v>
      </c>
      <c r="K80" s="36" t="s">
        <v>5</v>
      </c>
      <c r="L80" s="36" t="s">
        <v>40</v>
      </c>
      <c r="M80" s="36" t="s">
        <v>1818</v>
      </c>
      <c r="N80" s="34" t="s">
        <v>282</v>
      </c>
      <c r="O80" s="1" t="s">
        <v>275</v>
      </c>
      <c r="P80" s="2" t="str">
        <f>LEFT(Table1[[#This Row],['[4']]],FIND(" ",Table1[[#This Row],['[4']]],1)-1)</f>
        <v>920</v>
      </c>
      <c r="Q80" s="2" t="str">
        <f>MID(Table1[[#This Row],['[4']]],FIND("x",Table1[[#This Row],['[4']]],1)+2,FIND("x",Table1[[#This Row],['[4']]],7)-(FIND("x",Table1[[#This Row],['[4']]],1)+2))</f>
        <v xml:space="preserve">470 </v>
      </c>
      <c r="R80" s="2" t="str">
        <f>RIGHT(Table1[[#This Row],['[4']]],LEN(Table1[[#This Row],['[4']]])-(FIND("x",Table1[[#This Row],['[4']]],7)+1))</f>
        <v>920</v>
      </c>
      <c r="S80" s="2"/>
      <c r="T80" s="2">
        <f t="shared" si="1"/>
        <v>0.39780799999999999</v>
      </c>
    </row>
    <row r="81" spans="1:20" ht="30" x14ac:dyDescent="0.25">
      <c r="A81" s="30">
        <v>76</v>
      </c>
      <c r="B81" s="33" t="s">
        <v>324</v>
      </c>
      <c r="C81" s="34" t="s">
        <v>8</v>
      </c>
      <c r="D81" s="34" t="s">
        <v>383</v>
      </c>
      <c r="E81" s="35">
        <v>65</v>
      </c>
      <c r="F81" s="34">
        <v>3</v>
      </c>
      <c r="G81" s="34" t="s">
        <v>19</v>
      </c>
      <c r="H81" s="34" t="s">
        <v>20</v>
      </c>
      <c r="I81" s="36" t="s">
        <v>5</v>
      </c>
      <c r="J81" s="36" t="s">
        <v>66</v>
      </c>
      <c r="K81" s="36" t="s">
        <v>67</v>
      </c>
      <c r="L81" s="36" t="s">
        <v>39</v>
      </c>
      <c r="M81" s="36" t="s">
        <v>1818</v>
      </c>
      <c r="N81" s="34" t="s">
        <v>282</v>
      </c>
      <c r="O81" s="1" t="s">
        <v>275</v>
      </c>
      <c r="P81" s="2" t="str">
        <f>LEFT(Table1[[#This Row],['[4']]],FIND(" ",Table1[[#This Row],['[4']]],1)-1)</f>
        <v>800</v>
      </c>
      <c r="Q81" s="2" t="str">
        <f>MID(Table1[[#This Row],['[4']]],FIND("x",Table1[[#This Row],['[4']]],1)+2,FIND("x",Table1[[#This Row],['[4']]],7)-(FIND("x",Table1[[#This Row],['[4']]],1)+2))</f>
        <v xml:space="preserve">590 </v>
      </c>
      <c r="R81" s="2" t="str">
        <f>RIGHT(Table1[[#This Row],['[4']]],LEN(Table1[[#This Row],['[4']]])-(FIND("x",Table1[[#This Row],['[4']]],7)+1))</f>
        <v>2070</v>
      </c>
      <c r="S81" s="2"/>
      <c r="T81" s="2">
        <f t="shared" si="1"/>
        <v>0.97704000000000002</v>
      </c>
    </row>
    <row r="82" spans="1:20" ht="30" x14ac:dyDescent="0.25">
      <c r="A82" s="30">
        <v>77</v>
      </c>
      <c r="B82" s="33" t="s">
        <v>324</v>
      </c>
      <c r="C82" s="34" t="s">
        <v>8</v>
      </c>
      <c r="D82" s="34" t="s">
        <v>383</v>
      </c>
      <c r="E82" s="35">
        <v>65</v>
      </c>
      <c r="F82" s="34">
        <v>3</v>
      </c>
      <c r="G82" s="34" t="s">
        <v>19</v>
      </c>
      <c r="H82" s="34" t="s">
        <v>20</v>
      </c>
      <c r="I82" s="36" t="s">
        <v>5</v>
      </c>
      <c r="J82" s="36" t="s">
        <v>66</v>
      </c>
      <c r="K82" s="36" t="s">
        <v>67</v>
      </c>
      <c r="L82" s="36" t="s">
        <v>42</v>
      </c>
      <c r="M82" s="36" t="s">
        <v>1818</v>
      </c>
      <c r="N82" s="34" t="s">
        <v>282</v>
      </c>
      <c r="O82" s="1" t="s">
        <v>275</v>
      </c>
      <c r="P82" s="2" t="str">
        <f>LEFT(Table1[[#This Row],['[4']]],FIND(" ",Table1[[#This Row],['[4']]],1)-1)</f>
        <v>800</v>
      </c>
      <c r="Q82" s="2" t="str">
        <f>MID(Table1[[#This Row],['[4']]],FIND("x",Table1[[#This Row],['[4']]],1)+2,FIND("x",Table1[[#This Row],['[4']]],7)-(FIND("x",Table1[[#This Row],['[4']]],1)+2))</f>
        <v xml:space="preserve">590 </v>
      </c>
      <c r="R82" s="2" t="str">
        <f>RIGHT(Table1[[#This Row],['[4']]],LEN(Table1[[#This Row],['[4']]])-(FIND("x",Table1[[#This Row],['[4']]],7)+1))</f>
        <v>2070</v>
      </c>
      <c r="S82" s="2"/>
      <c r="T82" s="2">
        <f t="shared" si="1"/>
        <v>0.97704000000000002</v>
      </c>
    </row>
    <row r="83" spans="1:20" ht="30" x14ac:dyDescent="0.25">
      <c r="A83" s="30">
        <v>78</v>
      </c>
      <c r="B83" s="33" t="s">
        <v>324</v>
      </c>
      <c r="C83" s="34" t="s">
        <v>8</v>
      </c>
      <c r="D83" s="34" t="s">
        <v>383</v>
      </c>
      <c r="E83" s="35">
        <v>65</v>
      </c>
      <c r="F83" s="34">
        <v>3</v>
      </c>
      <c r="G83" s="34" t="s">
        <v>19</v>
      </c>
      <c r="H83" s="34" t="s">
        <v>20</v>
      </c>
      <c r="I83" s="36" t="s">
        <v>5</v>
      </c>
      <c r="J83" s="36" t="s">
        <v>66</v>
      </c>
      <c r="K83" s="36" t="s">
        <v>67</v>
      </c>
      <c r="L83" s="36" t="s">
        <v>55</v>
      </c>
      <c r="M83" s="36" t="s">
        <v>1818</v>
      </c>
      <c r="N83" s="34" t="s">
        <v>282</v>
      </c>
      <c r="O83" s="1" t="s">
        <v>275</v>
      </c>
      <c r="P83" s="2" t="str">
        <f>LEFT(Table1[[#This Row],['[4']]],FIND(" ",Table1[[#This Row],['[4']]],1)-1)</f>
        <v>800</v>
      </c>
      <c r="Q83" s="2" t="str">
        <f>MID(Table1[[#This Row],['[4']]],FIND("x",Table1[[#This Row],['[4']]],1)+2,FIND("x",Table1[[#This Row],['[4']]],7)-(FIND("x",Table1[[#This Row],['[4']]],1)+2))</f>
        <v xml:space="preserve">590 </v>
      </c>
      <c r="R83" s="2" t="str">
        <f>RIGHT(Table1[[#This Row],['[4']]],LEN(Table1[[#This Row],['[4']]])-(FIND("x",Table1[[#This Row],['[4']]],7)+1))</f>
        <v>2070</v>
      </c>
      <c r="S83" s="2"/>
      <c r="T83" s="2">
        <f t="shared" si="1"/>
        <v>0.97704000000000002</v>
      </c>
    </row>
    <row r="84" spans="1:20" ht="30" x14ac:dyDescent="0.25">
      <c r="A84" s="30">
        <v>79</v>
      </c>
      <c r="B84" s="33" t="s">
        <v>384</v>
      </c>
      <c r="C84" s="34" t="s">
        <v>8</v>
      </c>
      <c r="D84" s="34" t="s">
        <v>385</v>
      </c>
      <c r="E84" s="35">
        <v>800</v>
      </c>
      <c r="F84" s="34">
        <v>1</v>
      </c>
      <c r="G84" s="34" t="s">
        <v>19</v>
      </c>
      <c r="H84" s="34" t="s">
        <v>20</v>
      </c>
      <c r="I84" s="36" t="s">
        <v>5</v>
      </c>
      <c r="J84" s="36" t="s">
        <v>68</v>
      </c>
      <c r="K84" s="36" t="s">
        <v>5</v>
      </c>
      <c r="L84" s="36" t="s">
        <v>69</v>
      </c>
      <c r="M84" s="36" t="s">
        <v>1818</v>
      </c>
      <c r="N84" s="34" t="s">
        <v>282</v>
      </c>
      <c r="O84" s="1" t="s">
        <v>275</v>
      </c>
      <c r="P84" s="2" t="str">
        <f>LEFT(Table1[[#This Row],['[4']]],FIND(" ",Table1[[#This Row],['[4']]],1)-1)</f>
        <v>1250</v>
      </c>
      <c r="Q84" s="2" t="str">
        <f>MID(Table1[[#This Row],['[4']]],FIND("x",Table1[[#This Row],['[4']]],1)+2,FIND("x",Table1[[#This Row],['[4']]],7)-(FIND("x",Table1[[#This Row],['[4']]],1)+2))</f>
        <v xml:space="preserve">2500 </v>
      </c>
      <c r="R84" s="2" t="str">
        <f>RIGHT(Table1[[#This Row],['[4']]],LEN(Table1[[#This Row],['[4']]])-(FIND("x",Table1[[#This Row],['[4']]],7)+1))</f>
        <v>210</v>
      </c>
      <c r="S84" s="2"/>
      <c r="T84" s="2">
        <f t="shared" si="1"/>
        <v>0.65625</v>
      </c>
    </row>
    <row r="85" spans="1:20" ht="30" x14ac:dyDescent="0.25">
      <c r="A85" s="30">
        <v>80</v>
      </c>
      <c r="B85" s="33" t="s">
        <v>386</v>
      </c>
      <c r="C85" s="34" t="s">
        <v>8</v>
      </c>
      <c r="D85" s="34" t="s">
        <v>387</v>
      </c>
      <c r="E85" s="35">
        <v>20</v>
      </c>
      <c r="F85" s="34">
        <v>4</v>
      </c>
      <c r="G85" s="34" t="s">
        <v>19</v>
      </c>
      <c r="H85" s="34" t="s">
        <v>20</v>
      </c>
      <c r="I85" s="36" t="s">
        <v>5</v>
      </c>
      <c r="J85" s="36" t="s">
        <v>68</v>
      </c>
      <c r="K85" s="36" t="s">
        <v>5</v>
      </c>
      <c r="L85" s="36" t="s">
        <v>69</v>
      </c>
      <c r="M85" s="36" t="s">
        <v>1818</v>
      </c>
      <c r="N85" s="34" t="s">
        <v>282</v>
      </c>
      <c r="O85" s="1" t="s">
        <v>275</v>
      </c>
      <c r="P85" s="2" t="str">
        <f>LEFT(Table1[[#This Row],['[4']]],FIND(" ",Table1[[#This Row],['[4']]],1)-1)</f>
        <v>700</v>
      </c>
      <c r="Q85" s="2" t="str">
        <f>MID(Table1[[#This Row],['[4']]],FIND("x",Table1[[#This Row],['[4']]],1)+2,FIND("x",Table1[[#This Row],['[4']]],7)-(FIND("x",Table1[[#This Row],['[4']]],1)+2))</f>
        <v xml:space="preserve">270 </v>
      </c>
      <c r="R85" s="2" t="str">
        <f>RIGHT(Table1[[#This Row],['[4']]],LEN(Table1[[#This Row],['[4']]])-(FIND("x",Table1[[#This Row],['[4']]],7)+1))</f>
        <v>270</v>
      </c>
      <c r="S85" s="2"/>
      <c r="T85" s="2">
        <f t="shared" si="1"/>
        <v>5.1029999999999999E-2</v>
      </c>
    </row>
    <row r="86" spans="1:20" ht="30" x14ac:dyDescent="0.25">
      <c r="A86" s="30">
        <v>81</v>
      </c>
      <c r="B86" s="33" t="s">
        <v>388</v>
      </c>
      <c r="C86" s="34" t="s">
        <v>8</v>
      </c>
      <c r="D86" s="34" t="s">
        <v>389</v>
      </c>
      <c r="E86" s="35">
        <v>30</v>
      </c>
      <c r="F86" s="34">
        <v>1</v>
      </c>
      <c r="G86" s="34" t="s">
        <v>19</v>
      </c>
      <c r="H86" s="34" t="s">
        <v>20</v>
      </c>
      <c r="I86" s="36" t="s">
        <v>5</v>
      </c>
      <c r="J86" s="36" t="s">
        <v>68</v>
      </c>
      <c r="K86" s="36" t="s">
        <v>5</v>
      </c>
      <c r="L86" s="36" t="s">
        <v>61</v>
      </c>
      <c r="M86" s="36" t="s">
        <v>1818</v>
      </c>
      <c r="N86" s="34" t="s">
        <v>282</v>
      </c>
      <c r="O86" s="1" t="s">
        <v>275</v>
      </c>
      <c r="P86" s="2" t="str">
        <f>LEFT(Table1[[#This Row],['[4']]],FIND(" ",Table1[[#This Row],['[4']]],1)-1)</f>
        <v>1070</v>
      </c>
      <c r="Q86" s="2" t="str">
        <f>MID(Table1[[#This Row],['[4']]],FIND("x",Table1[[#This Row],['[4']]],1)+2,FIND("x",Table1[[#This Row],['[4']]],7)-(FIND("x",Table1[[#This Row],['[4']]],1)+2))</f>
        <v xml:space="preserve">700 </v>
      </c>
      <c r="R86" s="2" t="str">
        <f>RIGHT(Table1[[#This Row],['[4']]],LEN(Table1[[#This Row],['[4']]])-(FIND("x",Table1[[#This Row],['[4']]],7)+1))</f>
        <v>880</v>
      </c>
      <c r="S86" s="2"/>
      <c r="T86" s="2">
        <f t="shared" si="1"/>
        <v>0.65912000000000004</v>
      </c>
    </row>
    <row r="87" spans="1:20" ht="30" x14ac:dyDescent="0.25">
      <c r="A87" s="30">
        <v>82</v>
      </c>
      <c r="B87" s="33" t="s">
        <v>390</v>
      </c>
      <c r="C87" s="34" t="s">
        <v>8</v>
      </c>
      <c r="D87" s="34" t="s">
        <v>391</v>
      </c>
      <c r="E87" s="35">
        <v>60</v>
      </c>
      <c r="F87" s="34">
        <v>1</v>
      </c>
      <c r="G87" s="34" t="s">
        <v>19</v>
      </c>
      <c r="H87" s="34" t="s">
        <v>20</v>
      </c>
      <c r="I87" s="36" t="s">
        <v>5</v>
      </c>
      <c r="J87" s="36" t="s">
        <v>68</v>
      </c>
      <c r="K87" s="36" t="s">
        <v>5</v>
      </c>
      <c r="L87" s="36" t="s">
        <v>57</v>
      </c>
      <c r="M87" s="36" t="s">
        <v>1818</v>
      </c>
      <c r="N87" s="34" t="s">
        <v>282</v>
      </c>
      <c r="O87" s="1" t="s">
        <v>275</v>
      </c>
      <c r="P87" s="2" t="str">
        <f>LEFT(Table1[[#This Row],['[4']]],FIND(" ",Table1[[#This Row],['[4']]],1)-1)</f>
        <v>1500</v>
      </c>
      <c r="Q87" s="2" t="str">
        <f>MID(Table1[[#This Row],['[4']]],FIND("x",Table1[[#This Row],['[4']]],1)+2,FIND("x",Table1[[#This Row],['[4']]],7)-(FIND("x",Table1[[#This Row],['[4']]],1)+2))</f>
        <v xml:space="preserve">800 </v>
      </c>
      <c r="R87" s="2" t="str">
        <f>RIGHT(Table1[[#This Row],['[4']]],LEN(Table1[[#This Row],['[4']]])-(FIND("x",Table1[[#This Row],['[4']]],7)+1))</f>
        <v>280</v>
      </c>
      <c r="S87" s="2"/>
      <c r="T87" s="2">
        <f t="shared" si="1"/>
        <v>0.33600000000000002</v>
      </c>
    </row>
    <row r="88" spans="1:20" ht="30" x14ac:dyDescent="0.25">
      <c r="A88" s="30">
        <v>83</v>
      </c>
      <c r="B88" s="33" t="s">
        <v>390</v>
      </c>
      <c r="C88" s="34" t="s">
        <v>8</v>
      </c>
      <c r="D88" s="34" t="s">
        <v>392</v>
      </c>
      <c r="E88" s="35">
        <v>70</v>
      </c>
      <c r="F88" s="34">
        <v>2</v>
      </c>
      <c r="G88" s="34" t="s">
        <v>19</v>
      </c>
      <c r="H88" s="34" t="s">
        <v>20</v>
      </c>
      <c r="I88" s="36" t="s">
        <v>5</v>
      </c>
      <c r="J88" s="36" t="s">
        <v>68</v>
      </c>
      <c r="K88" s="36" t="s">
        <v>5</v>
      </c>
      <c r="L88" s="36" t="s">
        <v>57</v>
      </c>
      <c r="M88" s="36" t="s">
        <v>1818</v>
      </c>
      <c r="N88" s="34" t="s">
        <v>282</v>
      </c>
      <c r="O88" s="1" t="s">
        <v>275</v>
      </c>
      <c r="P88" s="2" t="str">
        <f>LEFT(Table1[[#This Row],['[4']]],FIND(" ",Table1[[#This Row],['[4']]],1)-1)</f>
        <v>800</v>
      </c>
      <c r="Q88" s="2" t="str">
        <f>MID(Table1[[#This Row],['[4']]],FIND("x",Table1[[#This Row],['[4']]],1)+2,FIND("x",Table1[[#This Row],['[4']]],7)-(FIND("x",Table1[[#This Row],['[4']]],1)+2))</f>
        <v xml:space="preserve">2000 </v>
      </c>
      <c r="R88" s="2" t="str">
        <f>RIGHT(Table1[[#This Row],['[4']]],LEN(Table1[[#This Row],['[4']]])-(FIND("x",Table1[[#This Row],['[4']]],7)+1))</f>
        <v>280</v>
      </c>
      <c r="S88" s="2"/>
      <c r="T88" s="2">
        <f t="shared" si="1"/>
        <v>0.44800000000000001</v>
      </c>
    </row>
    <row r="89" spans="1:20" ht="30" x14ac:dyDescent="0.25">
      <c r="A89" s="30">
        <v>84</v>
      </c>
      <c r="B89" s="33" t="s">
        <v>320</v>
      </c>
      <c r="C89" s="34" t="s">
        <v>8</v>
      </c>
      <c r="D89" s="34" t="s">
        <v>393</v>
      </c>
      <c r="E89" s="35">
        <v>30</v>
      </c>
      <c r="F89" s="34">
        <v>1</v>
      </c>
      <c r="G89" s="34" t="s">
        <v>19</v>
      </c>
      <c r="H89" s="34" t="s">
        <v>20</v>
      </c>
      <c r="I89" s="36" t="s">
        <v>5</v>
      </c>
      <c r="J89" s="36" t="s">
        <v>41</v>
      </c>
      <c r="K89" s="36" t="s">
        <v>5</v>
      </c>
      <c r="L89" s="36" t="s">
        <v>42</v>
      </c>
      <c r="M89" s="36" t="s">
        <v>1818</v>
      </c>
      <c r="N89" s="34" t="s">
        <v>282</v>
      </c>
      <c r="O89" s="1" t="s">
        <v>275</v>
      </c>
      <c r="P89" s="2" t="str">
        <f>LEFT(Table1[[#This Row],['[4']]],FIND(" ",Table1[[#This Row],['[4']]],1)-1)</f>
        <v>410</v>
      </c>
      <c r="Q89" s="2" t="str">
        <f>MID(Table1[[#This Row],['[4']]],FIND("x",Table1[[#This Row],['[4']]],1)+2,FIND("x",Table1[[#This Row],['[4']]],7)-(FIND("x",Table1[[#This Row],['[4']]],1)+2))</f>
        <v xml:space="preserve">630 </v>
      </c>
      <c r="R89" s="2" t="str">
        <f>RIGHT(Table1[[#This Row],['[4']]],LEN(Table1[[#This Row],['[4']]])-(FIND("x",Table1[[#This Row],['[4']]],7)+1))</f>
        <v>1290</v>
      </c>
      <c r="S89" s="2"/>
      <c r="T89" s="2">
        <f t="shared" si="1"/>
        <v>0.33320699999999998</v>
      </c>
    </row>
    <row r="90" spans="1:20" ht="30" x14ac:dyDescent="0.25">
      <c r="A90" s="30">
        <v>85</v>
      </c>
      <c r="B90" s="33" t="s">
        <v>0</v>
      </c>
      <c r="C90" s="34" t="s">
        <v>8</v>
      </c>
      <c r="D90" s="34" t="s">
        <v>394</v>
      </c>
      <c r="E90" s="35">
        <v>32</v>
      </c>
      <c r="F90" s="34">
        <v>1</v>
      </c>
      <c r="G90" s="34" t="s">
        <v>19</v>
      </c>
      <c r="H90" s="34" t="s">
        <v>20</v>
      </c>
      <c r="I90" s="36" t="s">
        <v>5</v>
      </c>
      <c r="J90" s="36" t="s">
        <v>41</v>
      </c>
      <c r="K90" s="36" t="s">
        <v>5</v>
      </c>
      <c r="L90" s="36" t="s">
        <v>42</v>
      </c>
      <c r="M90" s="36" t="s">
        <v>1818</v>
      </c>
      <c r="N90" s="34" t="s">
        <v>282</v>
      </c>
      <c r="O90" s="1" t="s">
        <v>275</v>
      </c>
      <c r="P90" s="2" t="str">
        <f>LEFT(Table1[[#This Row],['[4']]],FIND(" ",Table1[[#This Row],['[4']]],1)-1)</f>
        <v>760</v>
      </c>
      <c r="Q90" s="2" t="str">
        <f>MID(Table1[[#This Row],['[4']]],FIND("x",Table1[[#This Row],['[4']]],1)+2,FIND("x",Table1[[#This Row],['[4']]],7)-(FIND("x",Table1[[#This Row],['[4']]],1)+2))</f>
        <v xml:space="preserve">2410 </v>
      </c>
      <c r="R90" s="2" t="str">
        <f>RIGHT(Table1[[#This Row],['[4']]],LEN(Table1[[#This Row],['[4']]])-(FIND("x",Table1[[#This Row],['[4']]],7)+1))</f>
        <v>30</v>
      </c>
      <c r="S90" s="2"/>
      <c r="T90" s="2">
        <f t="shared" si="1"/>
        <v>5.4947999999999997E-2</v>
      </c>
    </row>
    <row r="91" spans="1:20" ht="30" x14ac:dyDescent="0.25">
      <c r="A91" s="30">
        <v>86</v>
      </c>
      <c r="B91" s="33" t="s">
        <v>365</v>
      </c>
      <c r="C91" s="34" t="s">
        <v>8</v>
      </c>
      <c r="D91" s="34" t="s">
        <v>395</v>
      </c>
      <c r="E91" s="35">
        <v>36</v>
      </c>
      <c r="F91" s="34">
        <v>1</v>
      </c>
      <c r="G91" s="34" t="s">
        <v>19</v>
      </c>
      <c r="H91" s="34" t="s">
        <v>20</v>
      </c>
      <c r="I91" s="36" t="s">
        <v>5</v>
      </c>
      <c r="J91" s="36" t="s">
        <v>68</v>
      </c>
      <c r="K91" s="36" t="s">
        <v>5</v>
      </c>
      <c r="L91" s="36" t="s">
        <v>54</v>
      </c>
      <c r="M91" s="36" t="s">
        <v>1818</v>
      </c>
      <c r="N91" s="34" t="s">
        <v>282</v>
      </c>
      <c r="O91" s="1" t="s">
        <v>275</v>
      </c>
      <c r="P91" s="2" t="str">
        <f>LEFT(Table1[[#This Row],['[4']]],FIND(" ",Table1[[#This Row],['[4']]],1)-1)</f>
        <v>2150</v>
      </c>
      <c r="Q91" s="2" t="str">
        <f>MID(Table1[[#This Row],['[4']]],FIND("x",Table1[[#This Row],['[4']]],1)+2,FIND("x",Table1[[#This Row],['[4']]],7)-(FIND("x",Table1[[#This Row],['[4']]],1)+2))</f>
        <v xml:space="preserve">1210 </v>
      </c>
      <c r="R91" s="2" t="str">
        <f>RIGHT(Table1[[#This Row],['[4']]],LEN(Table1[[#This Row],['[4']]])-(FIND("x",Table1[[#This Row],['[4']]],7)+1))</f>
        <v>30</v>
      </c>
      <c r="S91" s="2"/>
      <c r="T91" s="2">
        <f t="shared" si="1"/>
        <v>7.8045000000000003E-2</v>
      </c>
    </row>
    <row r="92" spans="1:20" ht="30" x14ac:dyDescent="0.25">
      <c r="A92" s="30">
        <v>87</v>
      </c>
      <c r="B92" s="33" t="s">
        <v>326</v>
      </c>
      <c r="C92" s="34" t="s">
        <v>8</v>
      </c>
      <c r="D92" s="34" t="s">
        <v>396</v>
      </c>
      <c r="E92" s="35">
        <v>30</v>
      </c>
      <c r="F92" s="34">
        <v>1</v>
      </c>
      <c r="G92" s="34" t="s">
        <v>19</v>
      </c>
      <c r="H92" s="34" t="s">
        <v>20</v>
      </c>
      <c r="I92" s="36" t="s">
        <v>5</v>
      </c>
      <c r="J92" s="36" t="s">
        <v>71</v>
      </c>
      <c r="K92" s="36" t="s">
        <v>70</v>
      </c>
      <c r="L92" s="36" t="s">
        <v>42</v>
      </c>
      <c r="M92" s="36" t="s">
        <v>1818</v>
      </c>
      <c r="N92" s="34" t="s">
        <v>282</v>
      </c>
      <c r="O92" s="1" t="s">
        <v>275</v>
      </c>
      <c r="P92" s="2" t="str">
        <f>LEFT(Table1[[#This Row],['[4']]],FIND(" ",Table1[[#This Row],['[4']]],1)-1)</f>
        <v>830</v>
      </c>
      <c r="Q92" s="2" t="str">
        <f>MID(Table1[[#This Row],['[4']]],FIND("x",Table1[[#This Row],['[4']]],1)+2,FIND("x",Table1[[#This Row],['[4']]],7)-(FIND("x",Table1[[#This Row],['[4']]],1)+2))</f>
        <v xml:space="preserve">420 </v>
      </c>
      <c r="R92" s="2" t="str">
        <f>RIGHT(Table1[[#This Row],['[4']]],LEN(Table1[[#This Row],['[4']]])-(FIND("x",Table1[[#This Row],['[4']]],7)+1))</f>
        <v>1780</v>
      </c>
      <c r="S92" s="2"/>
      <c r="T92" s="2">
        <f t="shared" si="1"/>
        <v>0.62050799999999995</v>
      </c>
    </row>
    <row r="93" spans="1:20" ht="30" x14ac:dyDescent="0.25">
      <c r="A93" s="30">
        <v>88</v>
      </c>
      <c r="B93" s="33" t="s">
        <v>326</v>
      </c>
      <c r="C93" s="34" t="s">
        <v>8</v>
      </c>
      <c r="D93" s="34" t="s">
        <v>396</v>
      </c>
      <c r="E93" s="35">
        <v>30</v>
      </c>
      <c r="F93" s="34">
        <v>2</v>
      </c>
      <c r="G93" s="34" t="s">
        <v>19</v>
      </c>
      <c r="H93" s="34" t="s">
        <v>20</v>
      </c>
      <c r="I93" s="36" t="s">
        <v>5</v>
      </c>
      <c r="J93" s="36" t="s">
        <v>68</v>
      </c>
      <c r="K93" s="36" t="s">
        <v>70</v>
      </c>
      <c r="L93" s="36" t="s">
        <v>39</v>
      </c>
      <c r="M93" s="36" t="s">
        <v>1818</v>
      </c>
      <c r="N93" s="34" t="s">
        <v>282</v>
      </c>
      <c r="O93" s="1" t="s">
        <v>275</v>
      </c>
      <c r="P93" s="2" t="str">
        <f>LEFT(Table1[[#This Row],['[4']]],FIND(" ",Table1[[#This Row],['[4']]],1)-1)</f>
        <v>830</v>
      </c>
      <c r="Q93" s="2" t="str">
        <f>MID(Table1[[#This Row],['[4']]],FIND("x",Table1[[#This Row],['[4']]],1)+2,FIND("x",Table1[[#This Row],['[4']]],7)-(FIND("x",Table1[[#This Row],['[4']]],1)+2))</f>
        <v xml:space="preserve">420 </v>
      </c>
      <c r="R93" s="2" t="str">
        <f>RIGHT(Table1[[#This Row],['[4']]],LEN(Table1[[#This Row],['[4']]])-(FIND("x",Table1[[#This Row],['[4']]],7)+1))</f>
        <v>1780</v>
      </c>
      <c r="S93" s="2"/>
      <c r="T93" s="2">
        <f t="shared" si="1"/>
        <v>0.62050799999999995</v>
      </c>
    </row>
    <row r="94" spans="1:20" ht="30" x14ac:dyDescent="0.25">
      <c r="A94" s="30">
        <v>89</v>
      </c>
      <c r="B94" s="33" t="s">
        <v>326</v>
      </c>
      <c r="C94" s="34" t="s">
        <v>8</v>
      </c>
      <c r="D94" s="34" t="s">
        <v>396</v>
      </c>
      <c r="E94" s="35">
        <v>30</v>
      </c>
      <c r="F94" s="34">
        <v>1</v>
      </c>
      <c r="G94" s="34" t="s">
        <v>19</v>
      </c>
      <c r="H94" s="34" t="s">
        <v>20</v>
      </c>
      <c r="I94" s="36" t="s">
        <v>5</v>
      </c>
      <c r="J94" s="36" t="s">
        <v>259</v>
      </c>
      <c r="K94" s="36" t="s">
        <v>70</v>
      </c>
      <c r="L94" s="36" t="s">
        <v>54</v>
      </c>
      <c r="M94" s="36" t="s">
        <v>1818</v>
      </c>
      <c r="N94" s="34" t="s">
        <v>282</v>
      </c>
      <c r="O94" s="1" t="s">
        <v>275</v>
      </c>
      <c r="P94" s="2" t="str">
        <f>LEFT(Table1[[#This Row],['[4']]],FIND(" ",Table1[[#This Row],['[4']]],1)-1)</f>
        <v>830</v>
      </c>
      <c r="Q94" s="2" t="str">
        <f>MID(Table1[[#This Row],['[4']]],FIND("x",Table1[[#This Row],['[4']]],1)+2,FIND("x",Table1[[#This Row],['[4']]],7)-(FIND("x",Table1[[#This Row],['[4']]],1)+2))</f>
        <v xml:space="preserve">420 </v>
      </c>
      <c r="R94" s="2" t="str">
        <f>RIGHT(Table1[[#This Row],['[4']]],LEN(Table1[[#This Row],['[4']]])-(FIND("x",Table1[[#This Row],['[4']]],7)+1))</f>
        <v>1780</v>
      </c>
      <c r="S94" s="2"/>
      <c r="T94" s="2">
        <f t="shared" si="1"/>
        <v>0.62050799999999995</v>
      </c>
    </row>
    <row r="95" spans="1:20" ht="30" x14ac:dyDescent="0.25">
      <c r="A95" s="30">
        <v>90</v>
      </c>
      <c r="B95" s="33" t="s">
        <v>374</v>
      </c>
      <c r="C95" s="34" t="s">
        <v>8</v>
      </c>
      <c r="D95" s="34" t="s">
        <v>397</v>
      </c>
      <c r="E95" s="35">
        <v>40</v>
      </c>
      <c r="F95" s="34">
        <v>1</v>
      </c>
      <c r="G95" s="34" t="s">
        <v>19</v>
      </c>
      <c r="H95" s="34" t="s">
        <v>20</v>
      </c>
      <c r="I95" s="36" t="s">
        <v>5</v>
      </c>
      <c r="J95" s="36" t="s">
        <v>71</v>
      </c>
      <c r="K95" s="36" t="s">
        <v>5</v>
      </c>
      <c r="L95" s="36" t="s">
        <v>54</v>
      </c>
      <c r="M95" s="36" t="s">
        <v>1818</v>
      </c>
      <c r="N95" s="34" t="s">
        <v>282</v>
      </c>
      <c r="O95" s="1" t="s">
        <v>275</v>
      </c>
      <c r="P95" s="2" t="str">
        <f>LEFT(Table1[[#This Row],['[4']]],FIND(" ",Table1[[#This Row],['[4']]],1)-1)</f>
        <v>780</v>
      </c>
      <c r="Q95" s="2" t="str">
        <f>MID(Table1[[#This Row],['[4']]],FIND("x",Table1[[#This Row],['[4']]],1)+2,FIND("x",Table1[[#This Row],['[4']]],7)-(FIND("x",Table1[[#This Row],['[4']]],1)+2))</f>
        <v xml:space="preserve">610 </v>
      </c>
      <c r="R95" s="2" t="str">
        <f>RIGHT(Table1[[#This Row],['[4']]],LEN(Table1[[#This Row],['[4']]])-(FIND("x",Table1[[#This Row],['[4']]],7)+1))</f>
        <v>2040</v>
      </c>
      <c r="S95" s="2"/>
      <c r="T95" s="2">
        <f t="shared" si="1"/>
        <v>0.97063200000000005</v>
      </c>
    </row>
    <row r="96" spans="1:20" ht="30" x14ac:dyDescent="0.25">
      <c r="A96" s="30">
        <v>91</v>
      </c>
      <c r="B96" s="33" t="s">
        <v>371</v>
      </c>
      <c r="C96" s="34" t="s">
        <v>8</v>
      </c>
      <c r="D96" s="34" t="s">
        <v>398</v>
      </c>
      <c r="E96" s="35">
        <v>7</v>
      </c>
      <c r="F96" s="34">
        <v>3</v>
      </c>
      <c r="G96" s="34" t="s">
        <v>19</v>
      </c>
      <c r="H96" s="34" t="s">
        <v>20</v>
      </c>
      <c r="I96" s="36" t="s">
        <v>5</v>
      </c>
      <c r="J96" s="36" t="s">
        <v>71</v>
      </c>
      <c r="K96" s="36" t="s">
        <v>5</v>
      </c>
      <c r="L96" s="36" t="s">
        <v>54</v>
      </c>
      <c r="M96" s="36" t="s">
        <v>1818</v>
      </c>
      <c r="N96" s="34" t="s">
        <v>282</v>
      </c>
      <c r="O96" s="1" t="s">
        <v>275</v>
      </c>
      <c r="P96" s="2" t="str">
        <f>LEFT(Table1[[#This Row],['[4']]],FIND(" ",Table1[[#This Row],['[4']]],1)-1)</f>
        <v>700</v>
      </c>
      <c r="Q96" s="2" t="str">
        <f>MID(Table1[[#This Row],['[4']]],FIND("x",Table1[[#This Row],['[4']]],1)+2,FIND("x",Table1[[#This Row],['[4']]],7)-(FIND("x",Table1[[#This Row],['[4']]],1)+2))</f>
        <v xml:space="preserve">300 </v>
      </c>
      <c r="R96" s="2" t="str">
        <f>RIGHT(Table1[[#This Row],['[4']]],LEN(Table1[[#This Row],['[4']]])-(FIND("x",Table1[[#This Row],['[4']]],7)+1))</f>
        <v>550</v>
      </c>
      <c r="S96" s="2"/>
      <c r="T96" s="2">
        <f t="shared" si="1"/>
        <v>0.11550000000000001</v>
      </c>
    </row>
    <row r="97" spans="1:20" ht="30" x14ac:dyDescent="0.25">
      <c r="A97" s="30">
        <v>92</v>
      </c>
      <c r="B97" s="33" t="s">
        <v>371</v>
      </c>
      <c r="C97" s="34" t="s">
        <v>8</v>
      </c>
      <c r="D97" s="34" t="s">
        <v>398</v>
      </c>
      <c r="E97" s="35">
        <v>7</v>
      </c>
      <c r="F97" s="34">
        <v>3</v>
      </c>
      <c r="G97" s="34" t="s">
        <v>19</v>
      </c>
      <c r="H97" s="34" t="s">
        <v>20</v>
      </c>
      <c r="I97" s="36" t="s">
        <v>5</v>
      </c>
      <c r="J97" s="36" t="s">
        <v>68</v>
      </c>
      <c r="K97" s="36" t="s">
        <v>5</v>
      </c>
      <c r="L97" s="36" t="s">
        <v>55</v>
      </c>
      <c r="M97" s="36" t="s">
        <v>1818</v>
      </c>
      <c r="N97" s="34" t="s">
        <v>282</v>
      </c>
      <c r="O97" s="1" t="s">
        <v>275</v>
      </c>
      <c r="P97" s="2" t="str">
        <f>LEFT(Table1[[#This Row],['[4']]],FIND(" ",Table1[[#This Row],['[4']]],1)-1)</f>
        <v>700</v>
      </c>
      <c r="Q97" s="2" t="str">
        <f>MID(Table1[[#This Row],['[4']]],FIND("x",Table1[[#This Row],['[4']]],1)+2,FIND("x",Table1[[#This Row],['[4']]],7)-(FIND("x",Table1[[#This Row],['[4']]],1)+2))</f>
        <v xml:space="preserve">300 </v>
      </c>
      <c r="R97" s="2" t="str">
        <f>RIGHT(Table1[[#This Row],['[4']]],LEN(Table1[[#This Row],['[4']]])-(FIND("x",Table1[[#This Row],['[4']]],7)+1))</f>
        <v>550</v>
      </c>
      <c r="S97" s="2"/>
      <c r="T97" s="2">
        <f t="shared" si="1"/>
        <v>0.11550000000000001</v>
      </c>
    </row>
    <row r="98" spans="1:20" ht="30" x14ac:dyDescent="0.25">
      <c r="A98" s="30">
        <v>93</v>
      </c>
      <c r="B98" s="33" t="s">
        <v>371</v>
      </c>
      <c r="C98" s="34" t="s">
        <v>8</v>
      </c>
      <c r="D98" s="34" t="s">
        <v>399</v>
      </c>
      <c r="E98" s="35">
        <v>7</v>
      </c>
      <c r="F98" s="34">
        <v>5</v>
      </c>
      <c r="G98" s="34" t="s">
        <v>19</v>
      </c>
      <c r="H98" s="34" t="s">
        <v>20</v>
      </c>
      <c r="I98" s="36" t="s">
        <v>5</v>
      </c>
      <c r="J98" s="36" t="s">
        <v>71</v>
      </c>
      <c r="K98" s="36" t="s">
        <v>5</v>
      </c>
      <c r="L98" s="36" t="s">
        <v>42</v>
      </c>
      <c r="M98" s="36" t="s">
        <v>1818</v>
      </c>
      <c r="N98" s="34" t="s">
        <v>282</v>
      </c>
      <c r="O98" s="1" t="s">
        <v>275</v>
      </c>
      <c r="P98" s="2" t="str">
        <f>LEFT(Table1[[#This Row],['[4']]],FIND(" ",Table1[[#This Row],['[4']]],1)-1)</f>
        <v>800</v>
      </c>
      <c r="Q98" s="2" t="str">
        <f>MID(Table1[[#This Row],['[4']]],FIND("x",Table1[[#This Row],['[4']]],1)+2,FIND("x",Table1[[#This Row],['[4']]],7)-(FIND("x",Table1[[#This Row],['[4']]],1)+2))</f>
        <v xml:space="preserve">300 </v>
      </c>
      <c r="R98" s="2" t="str">
        <f>RIGHT(Table1[[#This Row],['[4']]],LEN(Table1[[#This Row],['[4']]])-(FIND("x",Table1[[#This Row],['[4']]],7)+1))</f>
        <v>550</v>
      </c>
      <c r="S98" s="2"/>
      <c r="T98" s="2">
        <f t="shared" si="1"/>
        <v>0.13200000000000001</v>
      </c>
    </row>
    <row r="99" spans="1:20" ht="30" x14ac:dyDescent="0.25">
      <c r="A99" s="30">
        <v>94</v>
      </c>
      <c r="B99" s="33" t="s">
        <v>371</v>
      </c>
      <c r="C99" s="34" t="s">
        <v>8</v>
      </c>
      <c r="D99" s="34" t="s">
        <v>399</v>
      </c>
      <c r="E99" s="35">
        <v>7</v>
      </c>
      <c r="F99" s="34">
        <v>3</v>
      </c>
      <c r="G99" s="34" t="s">
        <v>19</v>
      </c>
      <c r="H99" s="34" t="s">
        <v>20</v>
      </c>
      <c r="I99" s="36" t="s">
        <v>5</v>
      </c>
      <c r="J99" s="36" t="s">
        <v>41</v>
      </c>
      <c r="K99" s="36" t="s">
        <v>5</v>
      </c>
      <c r="L99" s="36" t="s">
        <v>54</v>
      </c>
      <c r="M99" s="36" t="s">
        <v>1818</v>
      </c>
      <c r="N99" s="34" t="s">
        <v>282</v>
      </c>
      <c r="O99" s="1" t="s">
        <v>275</v>
      </c>
      <c r="P99" s="2" t="str">
        <f>LEFT(Table1[[#This Row],['[4']]],FIND(" ",Table1[[#This Row],['[4']]],1)-1)</f>
        <v>800</v>
      </c>
      <c r="Q99" s="2" t="str">
        <f>MID(Table1[[#This Row],['[4']]],FIND("x",Table1[[#This Row],['[4']]],1)+2,FIND("x",Table1[[#This Row],['[4']]],7)-(FIND("x",Table1[[#This Row],['[4']]],1)+2))</f>
        <v xml:space="preserve">300 </v>
      </c>
      <c r="R99" s="2" t="str">
        <f>RIGHT(Table1[[#This Row],['[4']]],LEN(Table1[[#This Row],['[4']]])-(FIND("x",Table1[[#This Row],['[4']]],7)+1))</f>
        <v>550</v>
      </c>
      <c r="S99" s="2"/>
      <c r="T99" s="2">
        <f t="shared" si="1"/>
        <v>0.13200000000000001</v>
      </c>
    </row>
    <row r="100" spans="1:20" ht="30" x14ac:dyDescent="0.25">
      <c r="A100" s="30">
        <v>95</v>
      </c>
      <c r="B100" s="33" t="s">
        <v>365</v>
      </c>
      <c r="C100" s="34" t="s">
        <v>8</v>
      </c>
      <c r="D100" s="34" t="s">
        <v>400</v>
      </c>
      <c r="E100" s="35">
        <v>35</v>
      </c>
      <c r="F100" s="34">
        <v>1</v>
      </c>
      <c r="G100" s="34" t="s">
        <v>19</v>
      </c>
      <c r="H100" s="34" t="s">
        <v>20</v>
      </c>
      <c r="I100" s="36" t="s">
        <v>5</v>
      </c>
      <c r="J100" s="36" t="s">
        <v>71</v>
      </c>
      <c r="K100" s="36" t="s">
        <v>5</v>
      </c>
      <c r="L100" s="36" t="s">
        <v>54</v>
      </c>
      <c r="M100" s="36" t="s">
        <v>1818</v>
      </c>
      <c r="N100" s="34" t="s">
        <v>282</v>
      </c>
      <c r="O100" s="1" t="s">
        <v>275</v>
      </c>
      <c r="P100" s="2" t="str">
        <f>LEFT(Table1[[#This Row],['[4']]],FIND(" ",Table1[[#This Row],['[4']]],1)-1)</f>
        <v>1700</v>
      </c>
      <c r="Q100" s="2" t="str">
        <f>MID(Table1[[#This Row],['[4']]],FIND("x",Table1[[#This Row],['[4']]],1)+2,FIND("x",Table1[[#This Row],['[4']]],7)-(FIND("x",Table1[[#This Row],['[4']]],1)+2))</f>
        <v xml:space="preserve">1200 </v>
      </c>
      <c r="R100" s="2" t="str">
        <f>RIGHT(Table1[[#This Row],['[4']]],LEN(Table1[[#This Row],['[4']]])-(FIND("x",Table1[[#This Row],['[4']]],7)+1))</f>
        <v>50</v>
      </c>
      <c r="S100" s="2"/>
      <c r="T100" s="2">
        <f t="shared" si="1"/>
        <v>0.10199999999999999</v>
      </c>
    </row>
    <row r="101" spans="1:20" ht="30" x14ac:dyDescent="0.25">
      <c r="A101" s="30">
        <v>96</v>
      </c>
      <c r="B101" s="33" t="s">
        <v>0</v>
      </c>
      <c r="C101" s="34" t="s">
        <v>8</v>
      </c>
      <c r="D101" s="34" t="s">
        <v>401</v>
      </c>
      <c r="E101" s="35">
        <v>60</v>
      </c>
      <c r="F101" s="34">
        <v>4</v>
      </c>
      <c r="G101" s="34" t="s">
        <v>19</v>
      </c>
      <c r="H101" s="34" t="s">
        <v>20</v>
      </c>
      <c r="I101" s="36" t="s">
        <v>72</v>
      </c>
      <c r="J101" s="36" t="s">
        <v>190</v>
      </c>
      <c r="K101" s="36" t="s">
        <v>5</v>
      </c>
      <c r="L101" s="36" t="s">
        <v>56</v>
      </c>
      <c r="M101" s="36" t="s">
        <v>1818</v>
      </c>
      <c r="N101" s="34" t="s">
        <v>282</v>
      </c>
      <c r="O101" s="1" t="s">
        <v>275</v>
      </c>
      <c r="P101" s="2" t="str">
        <f>LEFT(Table1[[#This Row],['[4']]],FIND(" ",Table1[[#This Row],['[4']]],1)-1)</f>
        <v>1400</v>
      </c>
      <c r="Q101" s="2" t="str">
        <f>MID(Table1[[#This Row],['[4']]],FIND("x",Table1[[#This Row],['[4']]],1)+2,FIND("x",Table1[[#This Row],['[4']]],7)-(FIND("x",Table1[[#This Row],['[4']]],1)+2))</f>
        <v xml:space="preserve">700 </v>
      </c>
      <c r="R101" s="2" t="str">
        <f>RIGHT(Table1[[#This Row],['[4']]],LEN(Table1[[#This Row],['[4']]])-(FIND("x",Table1[[#This Row],['[4']]],7)+1))</f>
        <v>50</v>
      </c>
      <c r="S101" s="2"/>
      <c r="T101" s="2">
        <f t="shared" si="1"/>
        <v>4.9000000000000002E-2</v>
      </c>
    </row>
    <row r="102" spans="1:20" ht="30" x14ac:dyDescent="0.25">
      <c r="A102" s="30">
        <v>97</v>
      </c>
      <c r="B102" s="33" t="s">
        <v>285</v>
      </c>
      <c r="C102" s="34" t="s">
        <v>8</v>
      </c>
      <c r="D102" s="34" t="s">
        <v>292</v>
      </c>
      <c r="E102" s="35">
        <v>18</v>
      </c>
      <c r="F102" s="34">
        <v>4</v>
      </c>
      <c r="G102" s="34" t="s">
        <v>19</v>
      </c>
      <c r="H102" s="34" t="s">
        <v>73</v>
      </c>
      <c r="I102" s="36" t="s">
        <v>72</v>
      </c>
      <c r="J102" s="36" t="s">
        <v>190</v>
      </c>
      <c r="K102" s="36" t="s">
        <v>5</v>
      </c>
      <c r="L102" s="36" t="s">
        <v>56</v>
      </c>
      <c r="M102" s="36" t="s">
        <v>1818</v>
      </c>
      <c r="N102" s="34" t="s">
        <v>282</v>
      </c>
      <c r="O102" s="1" t="s">
        <v>275</v>
      </c>
      <c r="P102" s="2" t="str">
        <f>LEFT(Table1[[#This Row],['[4']]],FIND(" ",Table1[[#This Row],['[4']]],1)-1)</f>
        <v>420</v>
      </c>
      <c r="Q102" s="2" t="str">
        <f>MID(Table1[[#This Row],['[4']]],FIND("x",Table1[[#This Row],['[4']]],1)+2,FIND("x",Table1[[#This Row],['[4']]],7)-(FIND("x",Table1[[#This Row],['[4']]],1)+2))</f>
        <v xml:space="preserve">550 </v>
      </c>
      <c r="R102" s="2" t="str">
        <f>RIGHT(Table1[[#This Row],['[4']]],LEN(Table1[[#This Row],['[4']]])-(FIND("x",Table1[[#This Row],['[4']]],7)+1))</f>
        <v>660</v>
      </c>
      <c r="S102" s="2"/>
      <c r="T102" s="2">
        <f t="shared" si="1"/>
        <v>0.15246000000000001</v>
      </c>
    </row>
    <row r="103" spans="1:20" ht="30" x14ac:dyDescent="0.25">
      <c r="A103" s="30">
        <v>98</v>
      </c>
      <c r="B103" s="33" t="s">
        <v>285</v>
      </c>
      <c r="C103" s="34" t="s">
        <v>8</v>
      </c>
      <c r="D103" s="34" t="s">
        <v>292</v>
      </c>
      <c r="E103" s="35">
        <v>18</v>
      </c>
      <c r="F103" s="34">
        <v>2</v>
      </c>
      <c r="G103" s="34" t="s">
        <v>19</v>
      </c>
      <c r="H103" s="34" t="s">
        <v>20</v>
      </c>
      <c r="I103" s="36" t="s">
        <v>5</v>
      </c>
      <c r="J103" s="36" t="s">
        <v>258</v>
      </c>
      <c r="K103" s="36" t="s">
        <v>27</v>
      </c>
      <c r="L103" s="36" t="s">
        <v>39</v>
      </c>
      <c r="M103" s="36" t="s">
        <v>1818</v>
      </c>
      <c r="N103" s="34" t="s">
        <v>282</v>
      </c>
      <c r="O103" s="1" t="s">
        <v>275</v>
      </c>
      <c r="P103" s="2" t="str">
        <f>LEFT(Table1[[#This Row],['[4']]],FIND(" ",Table1[[#This Row],['[4']]],1)-1)</f>
        <v>420</v>
      </c>
      <c r="Q103" s="2" t="str">
        <f>MID(Table1[[#This Row],['[4']]],FIND("x",Table1[[#This Row],['[4']]],1)+2,FIND("x",Table1[[#This Row],['[4']]],7)-(FIND("x",Table1[[#This Row],['[4']]],1)+2))</f>
        <v xml:space="preserve">550 </v>
      </c>
      <c r="R103" s="2" t="str">
        <f>RIGHT(Table1[[#This Row],['[4']]],LEN(Table1[[#This Row],['[4']]])-(FIND("x",Table1[[#This Row],['[4']]],7)+1))</f>
        <v>660</v>
      </c>
      <c r="S103" s="2"/>
      <c r="T103" s="2">
        <f t="shared" si="1"/>
        <v>0.15246000000000001</v>
      </c>
    </row>
    <row r="104" spans="1:20" ht="30" x14ac:dyDescent="0.25">
      <c r="A104" s="30">
        <v>99</v>
      </c>
      <c r="B104" s="33" t="s">
        <v>285</v>
      </c>
      <c r="C104" s="34" t="s">
        <v>8</v>
      </c>
      <c r="D104" s="34" t="s">
        <v>292</v>
      </c>
      <c r="E104" s="35">
        <v>18</v>
      </c>
      <c r="F104" s="34">
        <v>4</v>
      </c>
      <c r="G104" s="34" t="s">
        <v>19</v>
      </c>
      <c r="H104" s="34" t="s">
        <v>20</v>
      </c>
      <c r="I104" s="36" t="s">
        <v>5</v>
      </c>
      <c r="J104" s="36" t="s">
        <v>259</v>
      </c>
      <c r="K104" s="36" t="s">
        <v>5</v>
      </c>
      <c r="L104" s="36" t="s">
        <v>42</v>
      </c>
      <c r="M104" s="36" t="s">
        <v>1818</v>
      </c>
      <c r="N104" s="34" t="s">
        <v>282</v>
      </c>
      <c r="O104" s="1" t="s">
        <v>275</v>
      </c>
      <c r="P104" s="2" t="str">
        <f>LEFT(Table1[[#This Row],['[4']]],FIND(" ",Table1[[#This Row],['[4']]],1)-1)</f>
        <v>420</v>
      </c>
      <c r="Q104" s="2" t="str">
        <f>MID(Table1[[#This Row],['[4']]],FIND("x",Table1[[#This Row],['[4']]],1)+2,FIND("x",Table1[[#This Row],['[4']]],7)-(FIND("x",Table1[[#This Row],['[4']]],1)+2))</f>
        <v xml:space="preserve">550 </v>
      </c>
      <c r="R104" s="2" t="str">
        <f>RIGHT(Table1[[#This Row],['[4']]],LEN(Table1[[#This Row],['[4']]])-(FIND("x",Table1[[#This Row],['[4']]],7)+1))</f>
        <v>660</v>
      </c>
      <c r="S104" s="2"/>
      <c r="T104" s="2">
        <f t="shared" si="1"/>
        <v>0.15246000000000001</v>
      </c>
    </row>
    <row r="105" spans="1:20" ht="30" x14ac:dyDescent="0.25">
      <c r="A105" s="30">
        <v>100</v>
      </c>
      <c r="B105" s="33" t="s">
        <v>285</v>
      </c>
      <c r="C105" s="34" t="s">
        <v>8</v>
      </c>
      <c r="D105" s="34" t="s">
        <v>292</v>
      </c>
      <c r="E105" s="35">
        <v>18</v>
      </c>
      <c r="F105" s="34">
        <v>4</v>
      </c>
      <c r="G105" s="34" t="s">
        <v>19</v>
      </c>
      <c r="H105" s="34" t="s">
        <v>20</v>
      </c>
      <c r="I105" s="36" t="s">
        <v>5</v>
      </c>
      <c r="J105" s="36" t="s">
        <v>260</v>
      </c>
      <c r="K105" s="36" t="s">
        <v>5</v>
      </c>
      <c r="L105" s="36" t="s">
        <v>54</v>
      </c>
      <c r="M105" s="36" t="s">
        <v>1818</v>
      </c>
      <c r="N105" s="34" t="s">
        <v>282</v>
      </c>
      <c r="O105" s="1" t="s">
        <v>275</v>
      </c>
      <c r="P105" s="2" t="str">
        <f>LEFT(Table1[[#This Row],['[4']]],FIND(" ",Table1[[#This Row],['[4']]],1)-1)</f>
        <v>420</v>
      </c>
      <c r="Q105" s="2" t="str">
        <f>MID(Table1[[#This Row],['[4']]],FIND("x",Table1[[#This Row],['[4']]],1)+2,FIND("x",Table1[[#This Row],['[4']]],7)-(FIND("x",Table1[[#This Row],['[4']]],1)+2))</f>
        <v xml:space="preserve">550 </v>
      </c>
      <c r="R105" s="2" t="str">
        <f>RIGHT(Table1[[#This Row],['[4']]],LEN(Table1[[#This Row],['[4']]])-(FIND("x",Table1[[#This Row],['[4']]],7)+1))</f>
        <v>660</v>
      </c>
      <c r="S105" s="2"/>
      <c r="T105" s="2">
        <f t="shared" si="1"/>
        <v>0.15246000000000001</v>
      </c>
    </row>
    <row r="106" spans="1:20" ht="30" x14ac:dyDescent="0.25">
      <c r="A106" s="30">
        <v>101</v>
      </c>
      <c r="B106" s="33" t="s">
        <v>285</v>
      </c>
      <c r="C106" s="34" t="s">
        <v>8</v>
      </c>
      <c r="D106" s="34" t="s">
        <v>292</v>
      </c>
      <c r="E106" s="35">
        <v>18</v>
      </c>
      <c r="F106" s="34">
        <v>2</v>
      </c>
      <c r="G106" s="34" t="s">
        <v>19</v>
      </c>
      <c r="H106" s="34" t="s">
        <v>20</v>
      </c>
      <c r="I106" s="36" t="s">
        <v>5</v>
      </c>
      <c r="J106" s="36" t="s">
        <v>63</v>
      </c>
      <c r="K106" s="36" t="s">
        <v>5</v>
      </c>
      <c r="L106" s="36" t="s">
        <v>55</v>
      </c>
      <c r="M106" s="36" t="s">
        <v>1818</v>
      </c>
      <c r="N106" s="34" t="s">
        <v>282</v>
      </c>
      <c r="O106" s="1" t="s">
        <v>275</v>
      </c>
      <c r="P106" s="2" t="str">
        <f>LEFT(Table1[[#This Row],['[4']]],FIND(" ",Table1[[#This Row],['[4']]],1)-1)</f>
        <v>420</v>
      </c>
      <c r="Q106" s="2" t="str">
        <f>MID(Table1[[#This Row],['[4']]],FIND("x",Table1[[#This Row],['[4']]],1)+2,FIND("x",Table1[[#This Row],['[4']]],7)-(FIND("x",Table1[[#This Row],['[4']]],1)+2))</f>
        <v xml:space="preserve">550 </v>
      </c>
      <c r="R106" s="2" t="str">
        <f>RIGHT(Table1[[#This Row],['[4']]],LEN(Table1[[#This Row],['[4']]])-(FIND("x",Table1[[#This Row],['[4']]],7)+1))</f>
        <v>660</v>
      </c>
      <c r="S106" s="2"/>
      <c r="T106" s="2">
        <f t="shared" si="1"/>
        <v>0.15246000000000001</v>
      </c>
    </row>
    <row r="107" spans="1:20" ht="30" x14ac:dyDescent="0.25">
      <c r="A107" s="30">
        <v>102</v>
      </c>
      <c r="B107" s="33" t="s">
        <v>0</v>
      </c>
      <c r="C107" s="34" t="s">
        <v>8</v>
      </c>
      <c r="D107" s="34" t="s">
        <v>402</v>
      </c>
      <c r="E107" s="35">
        <v>45</v>
      </c>
      <c r="F107" s="34">
        <v>3</v>
      </c>
      <c r="G107" s="34" t="s">
        <v>19</v>
      </c>
      <c r="H107" s="34" t="s">
        <v>20</v>
      </c>
      <c r="I107" s="36" t="s">
        <v>5</v>
      </c>
      <c r="J107" s="36" t="s">
        <v>71</v>
      </c>
      <c r="K107" s="36" t="s">
        <v>5</v>
      </c>
      <c r="L107" s="36" t="s">
        <v>54</v>
      </c>
      <c r="M107" s="36" t="s">
        <v>1818</v>
      </c>
      <c r="N107" s="34" t="s">
        <v>282</v>
      </c>
      <c r="O107" s="1" t="s">
        <v>275</v>
      </c>
      <c r="P107" s="2" t="str">
        <f>LEFT(Table1[[#This Row],['[4']]],FIND(" ",Table1[[#This Row],['[4']]],1)-1)</f>
        <v>1300</v>
      </c>
      <c r="Q107" s="2" t="str">
        <f>MID(Table1[[#This Row],['[4']]],FIND("x",Table1[[#This Row],['[4']]],1)+2,FIND("x",Table1[[#This Row],['[4']]],7)-(FIND("x",Table1[[#This Row],['[4']]],1)+2))</f>
        <v xml:space="preserve">760 </v>
      </c>
      <c r="R107" s="2" t="str">
        <f>RIGHT(Table1[[#This Row],['[4']]],LEN(Table1[[#This Row],['[4']]])-(FIND("x",Table1[[#This Row],['[4']]],7)+1))</f>
        <v>30</v>
      </c>
      <c r="S107" s="2"/>
      <c r="T107" s="2">
        <f t="shared" si="1"/>
        <v>2.964E-2</v>
      </c>
    </row>
    <row r="108" spans="1:20" ht="45" x14ac:dyDescent="0.25">
      <c r="A108" s="30">
        <v>103</v>
      </c>
      <c r="B108" s="33" t="s">
        <v>403</v>
      </c>
      <c r="C108" s="34" t="s">
        <v>8</v>
      </c>
      <c r="D108" s="34" t="s">
        <v>404</v>
      </c>
      <c r="E108" s="35">
        <v>68</v>
      </c>
      <c r="F108" s="34">
        <v>1</v>
      </c>
      <c r="G108" s="34" t="s">
        <v>19</v>
      </c>
      <c r="H108" s="34" t="s">
        <v>20</v>
      </c>
      <c r="I108" s="36" t="s">
        <v>43</v>
      </c>
      <c r="J108" s="36" t="s">
        <v>88</v>
      </c>
      <c r="K108" s="36" t="s">
        <v>75</v>
      </c>
      <c r="L108" s="36" t="s">
        <v>103</v>
      </c>
      <c r="M108" s="36" t="s">
        <v>1837</v>
      </c>
      <c r="N108" s="34" t="s">
        <v>282</v>
      </c>
      <c r="O108" s="1" t="s">
        <v>275</v>
      </c>
      <c r="P108" s="2" t="str">
        <f>LEFT(Table1[[#This Row],['[4']]],FIND(" ",Table1[[#This Row],['[4']]],1)-1)</f>
        <v>2000</v>
      </c>
      <c r="Q108" s="2" t="str">
        <f>MID(Table1[[#This Row],['[4']]],FIND("x",Table1[[#This Row],['[4']]],1)+2,FIND("x",Table1[[#This Row],['[4']]],7)-(FIND("x",Table1[[#This Row],['[4']]],1)+2))</f>
        <v xml:space="preserve">800 </v>
      </c>
      <c r="R108" s="2" t="str">
        <f>RIGHT(Table1[[#This Row],['[4']]],LEN(Table1[[#This Row],['[4']]])-(FIND("x",Table1[[#This Row],['[4']]],7)+1))</f>
        <v>2600</v>
      </c>
      <c r="S108" s="2"/>
      <c r="T108" s="2">
        <f t="shared" si="1"/>
        <v>4.16</v>
      </c>
    </row>
    <row r="109" spans="1:20" ht="30" x14ac:dyDescent="0.25">
      <c r="A109" s="30">
        <v>104</v>
      </c>
      <c r="B109" s="33" t="s">
        <v>24</v>
      </c>
      <c r="C109" s="34" t="s">
        <v>78</v>
      </c>
      <c r="D109" s="34" t="s">
        <v>297</v>
      </c>
      <c r="E109" s="35">
        <v>30</v>
      </c>
      <c r="F109" s="34">
        <v>35</v>
      </c>
      <c r="G109" s="34" t="s">
        <v>19</v>
      </c>
      <c r="H109" s="34" t="s">
        <v>20</v>
      </c>
      <c r="I109" s="36" t="s">
        <v>43</v>
      </c>
      <c r="J109" s="36" t="s">
        <v>74</v>
      </c>
      <c r="K109" s="36" t="s">
        <v>75</v>
      </c>
      <c r="L109" s="36" t="s">
        <v>76</v>
      </c>
      <c r="M109" s="36" t="s">
        <v>1818</v>
      </c>
      <c r="N109" s="34" t="s">
        <v>282</v>
      </c>
      <c r="O109" s="1" t="s">
        <v>275</v>
      </c>
      <c r="P109" s="2" t="str">
        <f>LEFT(Table1[[#This Row],['[4']]],FIND(" ",Table1[[#This Row],['[4']]],1)-1)</f>
        <v>620</v>
      </c>
      <c r="Q109" s="2" t="str">
        <f>MID(Table1[[#This Row],['[4']]],FIND("x",Table1[[#This Row],['[4']]],1)+2,FIND("x",Table1[[#This Row],['[4']]],7)-(FIND("x",Table1[[#This Row],['[4']]],1)+2))</f>
        <v xml:space="preserve">370 </v>
      </c>
      <c r="R109" s="2" t="str">
        <f>RIGHT(Table1[[#This Row],['[4']]],LEN(Table1[[#This Row],['[4']]])-(FIND("x",Table1[[#This Row],['[4']]],7)+1))</f>
        <v>340</v>
      </c>
      <c r="S109" s="2"/>
      <c r="T109" s="2">
        <f t="shared" si="1"/>
        <v>7.7995999999999996E-2</v>
      </c>
    </row>
    <row r="110" spans="1:20" ht="30" x14ac:dyDescent="0.25">
      <c r="A110" s="30">
        <v>105</v>
      </c>
      <c r="B110" s="33" t="s">
        <v>24</v>
      </c>
      <c r="C110" s="34" t="s">
        <v>78</v>
      </c>
      <c r="D110" s="34" t="s">
        <v>297</v>
      </c>
      <c r="E110" s="35">
        <v>30</v>
      </c>
      <c r="F110" s="34">
        <v>18</v>
      </c>
      <c r="G110" s="34" t="s">
        <v>19</v>
      </c>
      <c r="H110" s="34" t="s">
        <v>20</v>
      </c>
      <c r="I110" s="36" t="s">
        <v>43</v>
      </c>
      <c r="J110" s="36" t="s">
        <v>79</v>
      </c>
      <c r="K110" s="36" t="s">
        <v>75</v>
      </c>
      <c r="L110" s="36" t="s">
        <v>76</v>
      </c>
      <c r="M110" s="36" t="s">
        <v>1818</v>
      </c>
      <c r="N110" s="34" t="s">
        <v>282</v>
      </c>
      <c r="O110" s="1" t="s">
        <v>275</v>
      </c>
      <c r="P110" s="2" t="str">
        <f>LEFT(Table1[[#This Row],['[4']]],FIND(" ",Table1[[#This Row],['[4']]],1)-1)</f>
        <v>620</v>
      </c>
      <c r="Q110" s="2" t="str">
        <f>MID(Table1[[#This Row],['[4']]],FIND("x",Table1[[#This Row],['[4']]],1)+2,FIND("x",Table1[[#This Row],['[4']]],7)-(FIND("x",Table1[[#This Row],['[4']]],1)+2))</f>
        <v xml:space="preserve">370 </v>
      </c>
      <c r="R110" s="2" t="str">
        <f>RIGHT(Table1[[#This Row],['[4']]],LEN(Table1[[#This Row],['[4']]])-(FIND("x",Table1[[#This Row],['[4']]],7)+1))</f>
        <v>340</v>
      </c>
      <c r="S110" s="2"/>
      <c r="T110" s="2">
        <f t="shared" si="1"/>
        <v>7.7995999999999996E-2</v>
      </c>
    </row>
    <row r="111" spans="1:20" ht="30" x14ac:dyDescent="0.25">
      <c r="A111" s="30">
        <v>106</v>
      </c>
      <c r="B111" s="33" t="s">
        <v>24</v>
      </c>
      <c r="C111" s="34" t="s">
        <v>78</v>
      </c>
      <c r="D111" s="34" t="s">
        <v>297</v>
      </c>
      <c r="E111" s="35">
        <v>30</v>
      </c>
      <c r="F111" s="34">
        <v>15</v>
      </c>
      <c r="G111" s="34" t="s">
        <v>19</v>
      </c>
      <c r="H111" s="34" t="s">
        <v>20</v>
      </c>
      <c r="I111" s="36" t="s">
        <v>43</v>
      </c>
      <c r="J111" s="36" t="s">
        <v>80</v>
      </c>
      <c r="K111" s="36" t="s">
        <v>75</v>
      </c>
      <c r="L111" s="36" t="s">
        <v>76</v>
      </c>
      <c r="M111" s="36" t="s">
        <v>1818</v>
      </c>
      <c r="N111" s="34" t="s">
        <v>282</v>
      </c>
      <c r="O111" s="1" t="s">
        <v>275</v>
      </c>
      <c r="P111" s="2" t="str">
        <f>LEFT(Table1[[#This Row],['[4']]],FIND(" ",Table1[[#This Row],['[4']]],1)-1)</f>
        <v>620</v>
      </c>
      <c r="Q111" s="2" t="str">
        <f>MID(Table1[[#This Row],['[4']]],FIND("x",Table1[[#This Row],['[4']]],1)+2,FIND("x",Table1[[#This Row],['[4']]],7)-(FIND("x",Table1[[#This Row],['[4']]],1)+2))</f>
        <v xml:space="preserve">370 </v>
      </c>
      <c r="R111" s="2" t="str">
        <f>RIGHT(Table1[[#This Row],['[4']]],LEN(Table1[[#This Row],['[4']]])-(FIND("x",Table1[[#This Row],['[4']]],7)+1))</f>
        <v>340</v>
      </c>
      <c r="S111" s="2"/>
      <c r="T111" s="2">
        <f t="shared" si="1"/>
        <v>7.7995999999999996E-2</v>
      </c>
    </row>
    <row r="112" spans="1:20" ht="30" x14ac:dyDescent="0.25">
      <c r="A112" s="30">
        <v>107</v>
      </c>
      <c r="B112" s="33" t="s">
        <v>24</v>
      </c>
      <c r="C112" s="34" t="s">
        <v>78</v>
      </c>
      <c r="D112" s="34" t="s">
        <v>297</v>
      </c>
      <c r="E112" s="35">
        <v>30</v>
      </c>
      <c r="F112" s="34">
        <v>10</v>
      </c>
      <c r="G112" s="34" t="s">
        <v>19</v>
      </c>
      <c r="H112" s="34" t="s">
        <v>20</v>
      </c>
      <c r="I112" s="36" t="s">
        <v>43</v>
      </c>
      <c r="J112" s="36" t="s">
        <v>81</v>
      </c>
      <c r="K112" s="36" t="s">
        <v>75</v>
      </c>
      <c r="L112" s="36" t="s">
        <v>76</v>
      </c>
      <c r="M112" s="36" t="s">
        <v>1818</v>
      </c>
      <c r="N112" s="34" t="s">
        <v>282</v>
      </c>
      <c r="O112" s="1" t="s">
        <v>275</v>
      </c>
      <c r="P112" s="2" t="str">
        <f>LEFT(Table1[[#This Row],['[4']]],FIND(" ",Table1[[#This Row],['[4']]],1)-1)</f>
        <v>620</v>
      </c>
      <c r="Q112" s="2" t="str">
        <f>MID(Table1[[#This Row],['[4']]],FIND("x",Table1[[#This Row],['[4']]],1)+2,FIND("x",Table1[[#This Row],['[4']]],7)-(FIND("x",Table1[[#This Row],['[4']]],1)+2))</f>
        <v xml:space="preserve">370 </v>
      </c>
      <c r="R112" s="2" t="str">
        <f>RIGHT(Table1[[#This Row],['[4']]],LEN(Table1[[#This Row],['[4']]])-(FIND("x",Table1[[#This Row],['[4']]],7)+1))</f>
        <v>340</v>
      </c>
      <c r="S112" s="2"/>
      <c r="T112" s="2">
        <f t="shared" si="1"/>
        <v>7.7995999999999996E-2</v>
      </c>
    </row>
    <row r="113" spans="1:20" ht="30" x14ac:dyDescent="0.25">
      <c r="A113" s="30">
        <v>108</v>
      </c>
      <c r="B113" s="33" t="s">
        <v>24</v>
      </c>
      <c r="C113" s="34" t="s">
        <v>78</v>
      </c>
      <c r="D113" s="34" t="s">
        <v>297</v>
      </c>
      <c r="E113" s="35">
        <v>30</v>
      </c>
      <c r="F113" s="34">
        <v>3</v>
      </c>
      <c r="G113" s="34" t="s">
        <v>19</v>
      </c>
      <c r="H113" s="34" t="s">
        <v>20</v>
      </c>
      <c r="I113" s="36" t="s">
        <v>43</v>
      </c>
      <c r="J113" s="36" t="s">
        <v>82</v>
      </c>
      <c r="K113" s="36" t="s">
        <v>75</v>
      </c>
      <c r="L113" s="36" t="s">
        <v>83</v>
      </c>
      <c r="M113" s="36" t="s">
        <v>1818</v>
      </c>
      <c r="N113" s="34" t="s">
        <v>282</v>
      </c>
      <c r="O113" s="1" t="s">
        <v>275</v>
      </c>
      <c r="P113" s="2" t="str">
        <f>LEFT(Table1[[#This Row],['[4']]],FIND(" ",Table1[[#This Row],['[4']]],1)-1)</f>
        <v>620</v>
      </c>
      <c r="Q113" s="2" t="str">
        <f>MID(Table1[[#This Row],['[4']]],FIND("x",Table1[[#This Row],['[4']]],1)+2,FIND("x",Table1[[#This Row],['[4']]],7)-(FIND("x",Table1[[#This Row],['[4']]],1)+2))</f>
        <v xml:space="preserve">370 </v>
      </c>
      <c r="R113" s="2" t="str">
        <f>RIGHT(Table1[[#This Row],['[4']]],LEN(Table1[[#This Row],['[4']]])-(FIND("x",Table1[[#This Row],['[4']]],7)+1))</f>
        <v>340</v>
      </c>
      <c r="S113" s="2"/>
      <c r="T113" s="2">
        <f t="shared" si="1"/>
        <v>7.7995999999999996E-2</v>
      </c>
    </row>
    <row r="114" spans="1:20" ht="30" x14ac:dyDescent="0.25">
      <c r="A114" s="30">
        <v>109</v>
      </c>
      <c r="B114" s="33" t="s">
        <v>24</v>
      </c>
      <c r="C114" s="34" t="s">
        <v>78</v>
      </c>
      <c r="D114" s="34" t="s">
        <v>297</v>
      </c>
      <c r="E114" s="35">
        <v>30</v>
      </c>
      <c r="F114" s="34">
        <v>8</v>
      </c>
      <c r="G114" s="34" t="s">
        <v>19</v>
      </c>
      <c r="H114" s="34" t="s">
        <v>20</v>
      </c>
      <c r="I114" s="36" t="s">
        <v>43</v>
      </c>
      <c r="J114" s="36" t="s">
        <v>84</v>
      </c>
      <c r="K114" s="36" t="s">
        <v>75</v>
      </c>
      <c r="L114" s="36" t="s">
        <v>85</v>
      </c>
      <c r="M114" s="36" t="s">
        <v>1818</v>
      </c>
      <c r="N114" s="34" t="s">
        <v>282</v>
      </c>
      <c r="O114" s="1" t="s">
        <v>275</v>
      </c>
      <c r="P114" s="2" t="str">
        <f>LEFT(Table1[[#This Row],['[4']]],FIND(" ",Table1[[#This Row],['[4']]],1)-1)</f>
        <v>620</v>
      </c>
      <c r="Q114" s="2" t="str">
        <f>MID(Table1[[#This Row],['[4']]],FIND("x",Table1[[#This Row],['[4']]],1)+2,FIND("x",Table1[[#This Row],['[4']]],7)-(FIND("x",Table1[[#This Row],['[4']]],1)+2))</f>
        <v xml:space="preserve">370 </v>
      </c>
      <c r="R114" s="2" t="str">
        <f>RIGHT(Table1[[#This Row],['[4']]],LEN(Table1[[#This Row],['[4']]])-(FIND("x",Table1[[#This Row],['[4']]],7)+1))</f>
        <v>340</v>
      </c>
      <c r="S114" s="2"/>
      <c r="T114" s="2">
        <f t="shared" si="1"/>
        <v>7.7995999999999996E-2</v>
      </c>
    </row>
    <row r="115" spans="1:20" ht="30" x14ac:dyDescent="0.25">
      <c r="A115" s="30">
        <v>110</v>
      </c>
      <c r="B115" s="33" t="s">
        <v>24</v>
      </c>
      <c r="C115" s="34" t="s">
        <v>78</v>
      </c>
      <c r="D115" s="34" t="s">
        <v>297</v>
      </c>
      <c r="E115" s="35">
        <v>30</v>
      </c>
      <c r="F115" s="34">
        <v>15</v>
      </c>
      <c r="G115" s="34" t="s">
        <v>19</v>
      </c>
      <c r="H115" s="34" t="s">
        <v>20</v>
      </c>
      <c r="I115" s="36" t="s">
        <v>43</v>
      </c>
      <c r="J115" s="36" t="s">
        <v>86</v>
      </c>
      <c r="K115" s="36" t="s">
        <v>75</v>
      </c>
      <c r="L115" s="36" t="s">
        <v>85</v>
      </c>
      <c r="M115" s="36" t="s">
        <v>1818</v>
      </c>
      <c r="N115" s="34" t="s">
        <v>282</v>
      </c>
      <c r="O115" s="1" t="s">
        <v>275</v>
      </c>
      <c r="P115" s="2" t="str">
        <f>LEFT(Table1[[#This Row],['[4']]],FIND(" ",Table1[[#This Row],['[4']]],1)-1)</f>
        <v>620</v>
      </c>
      <c r="Q115" s="2" t="str">
        <f>MID(Table1[[#This Row],['[4']]],FIND("x",Table1[[#This Row],['[4']]],1)+2,FIND("x",Table1[[#This Row],['[4']]],7)-(FIND("x",Table1[[#This Row],['[4']]],1)+2))</f>
        <v xml:space="preserve">370 </v>
      </c>
      <c r="R115" s="2" t="str">
        <f>RIGHT(Table1[[#This Row],['[4']]],LEN(Table1[[#This Row],['[4']]])-(FIND("x",Table1[[#This Row],['[4']]],7)+1))</f>
        <v>340</v>
      </c>
      <c r="S115" s="2"/>
      <c r="T115" s="2">
        <f t="shared" si="1"/>
        <v>7.7995999999999996E-2</v>
      </c>
    </row>
    <row r="116" spans="1:20" ht="30" x14ac:dyDescent="0.25">
      <c r="A116" s="30">
        <v>111</v>
      </c>
      <c r="B116" s="33" t="s">
        <v>24</v>
      </c>
      <c r="C116" s="34" t="s">
        <v>78</v>
      </c>
      <c r="D116" s="34" t="s">
        <v>297</v>
      </c>
      <c r="E116" s="35">
        <v>30</v>
      </c>
      <c r="F116" s="34">
        <v>25</v>
      </c>
      <c r="G116" s="34" t="s">
        <v>19</v>
      </c>
      <c r="H116" s="34" t="s">
        <v>20</v>
      </c>
      <c r="I116" s="36" t="s">
        <v>43</v>
      </c>
      <c r="J116" s="36" t="s">
        <v>87</v>
      </c>
      <c r="K116" s="36" t="s">
        <v>75</v>
      </c>
      <c r="L116" s="36" t="s">
        <v>85</v>
      </c>
      <c r="M116" s="36" t="s">
        <v>1818</v>
      </c>
      <c r="N116" s="34" t="s">
        <v>282</v>
      </c>
      <c r="O116" s="1" t="s">
        <v>275</v>
      </c>
      <c r="P116" s="2" t="str">
        <f>LEFT(Table1[[#This Row],['[4']]],FIND(" ",Table1[[#This Row],['[4']]],1)-1)</f>
        <v>620</v>
      </c>
      <c r="Q116" s="2" t="str">
        <f>MID(Table1[[#This Row],['[4']]],FIND("x",Table1[[#This Row],['[4']]],1)+2,FIND("x",Table1[[#This Row],['[4']]],7)-(FIND("x",Table1[[#This Row],['[4']]],1)+2))</f>
        <v xml:space="preserve">370 </v>
      </c>
      <c r="R116" s="2" t="str">
        <f>RIGHT(Table1[[#This Row],['[4']]],LEN(Table1[[#This Row],['[4']]])-(FIND("x",Table1[[#This Row],['[4']]],7)+1))</f>
        <v>340</v>
      </c>
      <c r="S116" s="2"/>
      <c r="T116" s="2">
        <f t="shared" si="1"/>
        <v>7.7995999999999996E-2</v>
      </c>
    </row>
    <row r="117" spans="1:20" ht="30" x14ac:dyDescent="0.25">
      <c r="A117" s="30">
        <v>112</v>
      </c>
      <c r="B117" s="33" t="s">
        <v>405</v>
      </c>
      <c r="C117" s="34" t="s">
        <v>7</v>
      </c>
      <c r="D117" s="34" t="s">
        <v>406</v>
      </c>
      <c r="E117" s="35">
        <v>30</v>
      </c>
      <c r="F117" s="34">
        <v>1</v>
      </c>
      <c r="G117" s="34" t="s">
        <v>19</v>
      </c>
      <c r="H117" s="34" t="s">
        <v>20</v>
      </c>
      <c r="I117" s="36" t="s">
        <v>43</v>
      </c>
      <c r="J117" s="36" t="s">
        <v>88</v>
      </c>
      <c r="K117" s="36" t="s">
        <v>75</v>
      </c>
      <c r="L117" s="36" t="s">
        <v>89</v>
      </c>
      <c r="M117" s="36" t="s">
        <v>1818</v>
      </c>
      <c r="N117" s="34" t="s">
        <v>282</v>
      </c>
      <c r="O117" s="1" t="s">
        <v>275</v>
      </c>
      <c r="P117" s="2" t="str">
        <f>LEFT(Table1[[#This Row],['[4']]],FIND(" ",Table1[[#This Row],['[4']]],1)-1)</f>
        <v>550</v>
      </c>
      <c r="Q117" s="2" t="str">
        <f>MID(Table1[[#This Row],['[4']]],FIND("x",Table1[[#This Row],['[4']]],1)+2,FIND("x",Table1[[#This Row],['[4']]],7)-(FIND("x",Table1[[#This Row],['[4']]],1)+2))</f>
        <v xml:space="preserve">550 </v>
      </c>
      <c r="R117" s="2" t="str">
        <f>RIGHT(Table1[[#This Row],['[4']]],LEN(Table1[[#This Row],['[4']]])-(FIND("x",Table1[[#This Row],['[4']]],7)+1))</f>
        <v>640</v>
      </c>
      <c r="S117" s="2"/>
      <c r="T117" s="2">
        <f t="shared" si="1"/>
        <v>0.19359999999999999</v>
      </c>
    </row>
    <row r="118" spans="1:20" ht="30" x14ac:dyDescent="0.25">
      <c r="A118" s="30">
        <v>113</v>
      </c>
      <c r="B118" s="33" t="s">
        <v>407</v>
      </c>
      <c r="C118" s="34" t="s">
        <v>7</v>
      </c>
      <c r="D118" s="34" t="s">
        <v>408</v>
      </c>
      <c r="E118" s="35">
        <v>28</v>
      </c>
      <c r="F118" s="34">
        <v>1</v>
      </c>
      <c r="G118" s="34" t="s">
        <v>19</v>
      </c>
      <c r="H118" s="34" t="s">
        <v>20</v>
      </c>
      <c r="I118" s="36" t="s">
        <v>43</v>
      </c>
      <c r="J118" s="36" t="s">
        <v>88</v>
      </c>
      <c r="K118" s="36" t="s">
        <v>75</v>
      </c>
      <c r="L118" s="36" t="s">
        <v>89</v>
      </c>
      <c r="M118" s="36" t="s">
        <v>1818</v>
      </c>
      <c r="N118" s="34" t="s">
        <v>282</v>
      </c>
      <c r="O118" s="1" t="s">
        <v>275</v>
      </c>
      <c r="P118" s="2" t="str">
        <f>LEFT(Table1[[#This Row],['[4']]],FIND(" ",Table1[[#This Row],['[4']]],1)-1)</f>
        <v>400</v>
      </c>
      <c r="Q118" s="2" t="str">
        <f>MID(Table1[[#This Row],['[4']]],FIND("x",Table1[[#This Row],['[4']]],1)+2,FIND("x",Table1[[#This Row],['[4']]],7)-(FIND("x",Table1[[#This Row],['[4']]],1)+2))</f>
        <v xml:space="preserve">450 </v>
      </c>
      <c r="R118" s="2" t="str">
        <f>RIGHT(Table1[[#This Row],['[4']]],LEN(Table1[[#This Row],['[4']]])-(FIND("x",Table1[[#This Row],['[4']]],7)+1))</f>
        <v>430</v>
      </c>
      <c r="S118" s="2"/>
      <c r="T118" s="2">
        <f t="shared" si="1"/>
        <v>7.7399999999999997E-2</v>
      </c>
    </row>
    <row r="119" spans="1:20" ht="30" x14ac:dyDescent="0.25">
      <c r="A119" s="30">
        <v>114</v>
      </c>
      <c r="B119" s="33" t="s">
        <v>24</v>
      </c>
      <c r="C119" s="34" t="s">
        <v>78</v>
      </c>
      <c r="D119" s="34" t="s">
        <v>297</v>
      </c>
      <c r="E119" s="35">
        <v>30</v>
      </c>
      <c r="F119" s="34">
        <v>40</v>
      </c>
      <c r="G119" s="34" t="s">
        <v>19</v>
      </c>
      <c r="H119" s="34" t="s">
        <v>20</v>
      </c>
      <c r="I119" s="36" t="s">
        <v>43</v>
      </c>
      <c r="J119" s="36" t="s">
        <v>88</v>
      </c>
      <c r="K119" s="36" t="s">
        <v>75</v>
      </c>
      <c r="L119" s="36" t="s">
        <v>103</v>
      </c>
      <c r="M119" s="36" t="s">
        <v>1818</v>
      </c>
      <c r="N119" s="34" t="s">
        <v>282</v>
      </c>
      <c r="O119" s="1" t="s">
        <v>275</v>
      </c>
      <c r="P119" s="2" t="str">
        <f>LEFT(Table1[[#This Row],['[4']]],FIND(" ",Table1[[#This Row],['[4']]],1)-1)</f>
        <v>620</v>
      </c>
      <c r="Q119" s="2" t="str">
        <f>MID(Table1[[#This Row],['[4']]],FIND("x",Table1[[#This Row],['[4']]],1)+2,FIND("x",Table1[[#This Row],['[4']]],7)-(FIND("x",Table1[[#This Row],['[4']]],1)+2))</f>
        <v xml:space="preserve">370 </v>
      </c>
      <c r="R119" s="2" t="str">
        <f>RIGHT(Table1[[#This Row],['[4']]],LEN(Table1[[#This Row],['[4']]])-(FIND("x",Table1[[#This Row],['[4']]],7)+1))</f>
        <v>340</v>
      </c>
      <c r="S119" s="2"/>
      <c r="T119" s="2">
        <f t="shared" si="1"/>
        <v>7.7995999999999996E-2</v>
      </c>
    </row>
    <row r="120" spans="1:20" ht="30" x14ac:dyDescent="0.25">
      <c r="A120" s="30">
        <v>115</v>
      </c>
      <c r="B120" s="33" t="s">
        <v>24</v>
      </c>
      <c r="C120" s="34" t="s">
        <v>78</v>
      </c>
      <c r="D120" s="34" t="s">
        <v>297</v>
      </c>
      <c r="E120" s="35">
        <v>30</v>
      </c>
      <c r="F120" s="34">
        <v>40</v>
      </c>
      <c r="G120" s="34" t="s">
        <v>19</v>
      </c>
      <c r="H120" s="34" t="s">
        <v>20</v>
      </c>
      <c r="I120" s="36" t="s">
        <v>43</v>
      </c>
      <c r="J120" s="36" t="s">
        <v>88</v>
      </c>
      <c r="K120" s="36" t="s">
        <v>75</v>
      </c>
      <c r="L120" s="36" t="s">
        <v>89</v>
      </c>
      <c r="M120" s="36" t="s">
        <v>1818</v>
      </c>
      <c r="N120" s="34" t="s">
        <v>282</v>
      </c>
      <c r="O120" s="1" t="s">
        <v>275</v>
      </c>
      <c r="P120" s="2" t="str">
        <f>LEFT(Table1[[#This Row],['[4']]],FIND(" ",Table1[[#This Row],['[4']]],1)-1)</f>
        <v>620</v>
      </c>
      <c r="Q120" s="2" t="str">
        <f>MID(Table1[[#This Row],['[4']]],FIND("x",Table1[[#This Row],['[4']]],1)+2,FIND("x",Table1[[#This Row],['[4']]],7)-(FIND("x",Table1[[#This Row],['[4']]],1)+2))</f>
        <v xml:space="preserve">370 </v>
      </c>
      <c r="R120" s="2" t="str">
        <f>RIGHT(Table1[[#This Row],['[4']]],LEN(Table1[[#This Row],['[4']]])-(FIND("x",Table1[[#This Row],['[4']]],7)+1))</f>
        <v>340</v>
      </c>
      <c r="S120" s="2"/>
      <c r="T120" s="2">
        <f t="shared" si="1"/>
        <v>7.7995999999999996E-2</v>
      </c>
    </row>
    <row r="121" spans="1:20" ht="30" x14ac:dyDescent="0.25">
      <c r="A121" s="30">
        <v>116</v>
      </c>
      <c r="B121" s="33" t="s">
        <v>409</v>
      </c>
      <c r="C121" s="34" t="s">
        <v>7</v>
      </c>
      <c r="D121" s="34" t="s">
        <v>410</v>
      </c>
      <c r="E121" s="35">
        <v>60</v>
      </c>
      <c r="F121" s="34">
        <v>1</v>
      </c>
      <c r="G121" s="34" t="s">
        <v>19</v>
      </c>
      <c r="H121" s="34" t="s">
        <v>20</v>
      </c>
      <c r="I121" s="36" t="s">
        <v>25</v>
      </c>
      <c r="J121" s="36" t="s">
        <v>90</v>
      </c>
      <c r="K121" s="36" t="s">
        <v>75</v>
      </c>
      <c r="L121" s="36" t="s">
        <v>83</v>
      </c>
      <c r="M121" s="36" t="s">
        <v>1818</v>
      </c>
      <c r="N121" s="34" t="s">
        <v>282</v>
      </c>
      <c r="O121" s="1" t="s">
        <v>275</v>
      </c>
      <c r="P121" s="2" t="str">
        <f>LEFT(Table1[[#This Row],['[4']]],FIND(" ",Table1[[#This Row],['[4']]],1)-1)</f>
        <v>660</v>
      </c>
      <c r="Q121" s="2" t="str">
        <f>MID(Table1[[#This Row],['[4']]],FIND("x",Table1[[#This Row],['[4']]],1)+2,FIND("x",Table1[[#This Row],['[4']]],7)-(FIND("x",Table1[[#This Row],['[4']]],1)+2))</f>
        <v xml:space="preserve">610 </v>
      </c>
      <c r="R121" s="2" t="str">
        <f>RIGHT(Table1[[#This Row],['[4']]],LEN(Table1[[#This Row],['[4']]])-(FIND("x",Table1[[#This Row],['[4']]],7)+1))</f>
        <v>1150</v>
      </c>
      <c r="S121" s="2"/>
      <c r="T121" s="2">
        <f t="shared" si="1"/>
        <v>0.46299000000000001</v>
      </c>
    </row>
    <row r="122" spans="1:20" ht="30" x14ac:dyDescent="0.25">
      <c r="A122" s="30">
        <v>117</v>
      </c>
      <c r="B122" s="33" t="s">
        <v>24</v>
      </c>
      <c r="C122" s="34" t="s">
        <v>78</v>
      </c>
      <c r="D122" s="34" t="s">
        <v>297</v>
      </c>
      <c r="E122" s="35">
        <v>30</v>
      </c>
      <c r="F122" s="34">
        <v>30</v>
      </c>
      <c r="G122" s="34" t="s">
        <v>19</v>
      </c>
      <c r="H122" s="34" t="s">
        <v>20</v>
      </c>
      <c r="I122" s="36" t="s">
        <v>25</v>
      </c>
      <c r="J122" s="36" t="s">
        <v>37</v>
      </c>
      <c r="K122" s="36" t="s">
        <v>75</v>
      </c>
      <c r="L122" s="36" t="s">
        <v>91</v>
      </c>
      <c r="M122" s="36" t="s">
        <v>1818</v>
      </c>
      <c r="N122" s="34" t="s">
        <v>282</v>
      </c>
      <c r="O122" s="1" t="s">
        <v>275</v>
      </c>
      <c r="P122" s="2" t="str">
        <f>LEFT(Table1[[#This Row],['[4']]],FIND(" ",Table1[[#This Row],['[4']]],1)-1)</f>
        <v>620</v>
      </c>
      <c r="Q122" s="2" t="str">
        <f>MID(Table1[[#This Row],['[4']]],FIND("x",Table1[[#This Row],['[4']]],1)+2,FIND("x",Table1[[#This Row],['[4']]],7)-(FIND("x",Table1[[#This Row],['[4']]],1)+2))</f>
        <v xml:space="preserve">370 </v>
      </c>
      <c r="R122" s="2" t="str">
        <f>RIGHT(Table1[[#This Row],['[4']]],LEN(Table1[[#This Row],['[4']]])-(FIND("x",Table1[[#This Row],['[4']]],7)+1))</f>
        <v>340</v>
      </c>
      <c r="S122" s="2"/>
      <c r="T122" s="2">
        <f t="shared" si="1"/>
        <v>7.7995999999999996E-2</v>
      </c>
    </row>
    <row r="123" spans="1:20" ht="30" x14ac:dyDescent="0.25">
      <c r="A123" s="30">
        <v>118</v>
      </c>
      <c r="B123" s="33" t="s">
        <v>24</v>
      </c>
      <c r="C123" s="34" t="s">
        <v>78</v>
      </c>
      <c r="D123" s="34" t="s">
        <v>297</v>
      </c>
      <c r="E123" s="35">
        <v>30</v>
      </c>
      <c r="F123" s="34">
        <v>30</v>
      </c>
      <c r="G123" s="34" t="s">
        <v>19</v>
      </c>
      <c r="H123" s="34" t="s">
        <v>20</v>
      </c>
      <c r="I123" s="36" t="s">
        <v>25</v>
      </c>
      <c r="J123" s="36" t="s">
        <v>92</v>
      </c>
      <c r="K123" s="36" t="s">
        <v>75</v>
      </c>
      <c r="L123" s="36" t="s">
        <v>83</v>
      </c>
      <c r="M123" s="36" t="s">
        <v>1818</v>
      </c>
      <c r="N123" s="34" t="s">
        <v>282</v>
      </c>
      <c r="O123" s="1" t="s">
        <v>275</v>
      </c>
      <c r="P123" s="2" t="str">
        <f>LEFT(Table1[[#This Row],['[4']]],FIND(" ",Table1[[#This Row],['[4']]],1)-1)</f>
        <v>620</v>
      </c>
      <c r="Q123" s="2" t="str">
        <f>MID(Table1[[#This Row],['[4']]],FIND("x",Table1[[#This Row],['[4']]],1)+2,FIND("x",Table1[[#This Row],['[4']]],7)-(FIND("x",Table1[[#This Row],['[4']]],1)+2))</f>
        <v xml:space="preserve">370 </v>
      </c>
      <c r="R123" s="2" t="str">
        <f>RIGHT(Table1[[#This Row],['[4']]],LEN(Table1[[#This Row],['[4']]])-(FIND("x",Table1[[#This Row],['[4']]],7)+1))</f>
        <v>340</v>
      </c>
      <c r="S123" s="2"/>
      <c r="T123" s="2">
        <f t="shared" si="1"/>
        <v>7.7995999999999996E-2</v>
      </c>
    </row>
    <row r="124" spans="1:20" ht="30" x14ac:dyDescent="0.25">
      <c r="A124" s="30">
        <v>119</v>
      </c>
      <c r="B124" s="33" t="s">
        <v>24</v>
      </c>
      <c r="C124" s="34" t="s">
        <v>78</v>
      </c>
      <c r="D124" s="34" t="s">
        <v>297</v>
      </c>
      <c r="E124" s="35">
        <v>30</v>
      </c>
      <c r="F124" s="34">
        <v>30</v>
      </c>
      <c r="G124" s="34" t="s">
        <v>19</v>
      </c>
      <c r="H124" s="34" t="s">
        <v>20</v>
      </c>
      <c r="I124" s="36" t="s">
        <v>25</v>
      </c>
      <c r="J124" s="36" t="s">
        <v>92</v>
      </c>
      <c r="K124" s="36" t="s">
        <v>75</v>
      </c>
      <c r="L124" s="36" t="s">
        <v>103</v>
      </c>
      <c r="M124" s="36" t="s">
        <v>1818</v>
      </c>
      <c r="N124" s="34" t="s">
        <v>282</v>
      </c>
      <c r="O124" s="1" t="s">
        <v>275</v>
      </c>
      <c r="P124" s="2" t="str">
        <f>LEFT(Table1[[#This Row],['[4']]],FIND(" ",Table1[[#This Row],['[4']]],1)-1)</f>
        <v>620</v>
      </c>
      <c r="Q124" s="2" t="str">
        <f>MID(Table1[[#This Row],['[4']]],FIND("x",Table1[[#This Row],['[4']]],1)+2,FIND("x",Table1[[#This Row],['[4']]],7)-(FIND("x",Table1[[#This Row],['[4']]],1)+2))</f>
        <v xml:space="preserve">370 </v>
      </c>
      <c r="R124" s="2" t="str">
        <f>RIGHT(Table1[[#This Row],['[4']]],LEN(Table1[[#This Row],['[4']]])-(FIND("x",Table1[[#This Row],['[4']]],7)+1))</f>
        <v>340</v>
      </c>
      <c r="S124" s="2"/>
      <c r="T124" s="2">
        <f t="shared" si="1"/>
        <v>7.7995999999999996E-2</v>
      </c>
    </row>
    <row r="125" spans="1:20" ht="30" x14ac:dyDescent="0.25">
      <c r="A125" s="30">
        <v>120</v>
      </c>
      <c r="B125" s="33" t="s">
        <v>24</v>
      </c>
      <c r="C125" s="34" t="s">
        <v>78</v>
      </c>
      <c r="D125" s="34" t="s">
        <v>297</v>
      </c>
      <c r="E125" s="35">
        <v>30</v>
      </c>
      <c r="F125" s="34">
        <v>10</v>
      </c>
      <c r="G125" s="34" t="s">
        <v>19</v>
      </c>
      <c r="H125" s="34" t="s">
        <v>20</v>
      </c>
      <c r="I125" s="36" t="s">
        <v>25</v>
      </c>
      <c r="J125" s="36" t="s">
        <v>93</v>
      </c>
      <c r="K125" s="36" t="s">
        <v>75</v>
      </c>
      <c r="L125" s="36" t="s">
        <v>85</v>
      </c>
      <c r="M125" s="36" t="s">
        <v>1818</v>
      </c>
      <c r="N125" s="34" t="s">
        <v>282</v>
      </c>
      <c r="O125" s="1" t="s">
        <v>275</v>
      </c>
      <c r="P125" s="2" t="str">
        <f>LEFT(Table1[[#This Row],['[4']]],FIND(" ",Table1[[#This Row],['[4']]],1)-1)</f>
        <v>620</v>
      </c>
      <c r="Q125" s="2" t="str">
        <f>MID(Table1[[#This Row],['[4']]],FIND("x",Table1[[#This Row],['[4']]],1)+2,FIND("x",Table1[[#This Row],['[4']]],7)-(FIND("x",Table1[[#This Row],['[4']]],1)+2))</f>
        <v xml:space="preserve">370 </v>
      </c>
      <c r="R125" s="2" t="str">
        <f>RIGHT(Table1[[#This Row],['[4']]],LEN(Table1[[#This Row],['[4']]])-(FIND("x",Table1[[#This Row],['[4']]],7)+1))</f>
        <v>340</v>
      </c>
      <c r="S125" s="2"/>
      <c r="T125" s="2">
        <f t="shared" si="1"/>
        <v>7.7995999999999996E-2</v>
      </c>
    </row>
    <row r="126" spans="1:20" ht="30" x14ac:dyDescent="0.25">
      <c r="A126" s="30">
        <v>121</v>
      </c>
      <c r="B126" s="33" t="s">
        <v>24</v>
      </c>
      <c r="C126" s="34" t="s">
        <v>78</v>
      </c>
      <c r="D126" s="34" t="s">
        <v>297</v>
      </c>
      <c r="E126" s="35">
        <v>30</v>
      </c>
      <c r="F126" s="34">
        <v>4</v>
      </c>
      <c r="G126" s="34" t="s">
        <v>19</v>
      </c>
      <c r="H126" s="34" t="s">
        <v>20</v>
      </c>
      <c r="I126" s="36" t="s">
        <v>25</v>
      </c>
      <c r="J126" s="36" t="s">
        <v>95</v>
      </c>
      <c r="K126" s="36" t="s">
        <v>75</v>
      </c>
      <c r="L126" s="36" t="s">
        <v>83</v>
      </c>
      <c r="M126" s="36" t="s">
        <v>1818</v>
      </c>
      <c r="N126" s="34" t="s">
        <v>282</v>
      </c>
      <c r="O126" s="1" t="s">
        <v>275</v>
      </c>
      <c r="P126" s="2" t="str">
        <f>LEFT(Table1[[#This Row],['[4']]],FIND(" ",Table1[[#This Row],['[4']]],1)-1)</f>
        <v>620</v>
      </c>
      <c r="Q126" s="2" t="str">
        <f>MID(Table1[[#This Row],['[4']]],FIND("x",Table1[[#This Row],['[4']]],1)+2,FIND("x",Table1[[#This Row],['[4']]],7)-(FIND("x",Table1[[#This Row],['[4']]],1)+2))</f>
        <v xml:space="preserve">370 </v>
      </c>
      <c r="R126" s="2" t="str">
        <f>RIGHT(Table1[[#This Row],['[4']]],LEN(Table1[[#This Row],['[4']]])-(FIND("x",Table1[[#This Row],['[4']]],7)+1))</f>
        <v>340</v>
      </c>
      <c r="S126" s="2"/>
      <c r="T126" s="2">
        <f t="shared" si="1"/>
        <v>7.7995999999999996E-2</v>
      </c>
    </row>
    <row r="127" spans="1:20" ht="30" x14ac:dyDescent="0.25">
      <c r="A127" s="30">
        <v>122</v>
      </c>
      <c r="B127" s="33" t="s">
        <v>24</v>
      </c>
      <c r="C127" s="34" t="s">
        <v>78</v>
      </c>
      <c r="D127" s="34" t="s">
        <v>297</v>
      </c>
      <c r="E127" s="35">
        <v>30</v>
      </c>
      <c r="F127" s="34">
        <v>10</v>
      </c>
      <c r="G127" s="34" t="s">
        <v>19</v>
      </c>
      <c r="H127" s="34" t="s">
        <v>20</v>
      </c>
      <c r="I127" s="36" t="s">
        <v>25</v>
      </c>
      <c r="J127" s="36" t="s">
        <v>96</v>
      </c>
      <c r="K127" s="36" t="s">
        <v>75</v>
      </c>
      <c r="L127" s="36" t="s">
        <v>94</v>
      </c>
      <c r="M127" s="36" t="s">
        <v>1818</v>
      </c>
      <c r="N127" s="34" t="s">
        <v>282</v>
      </c>
      <c r="O127" s="1" t="s">
        <v>275</v>
      </c>
      <c r="P127" s="2" t="str">
        <f>LEFT(Table1[[#This Row],['[4']]],FIND(" ",Table1[[#This Row],['[4']]],1)-1)</f>
        <v>620</v>
      </c>
      <c r="Q127" s="2" t="str">
        <f>MID(Table1[[#This Row],['[4']]],FIND("x",Table1[[#This Row],['[4']]],1)+2,FIND("x",Table1[[#This Row],['[4']]],7)-(FIND("x",Table1[[#This Row],['[4']]],1)+2))</f>
        <v xml:space="preserve">370 </v>
      </c>
      <c r="R127" s="2" t="str">
        <f>RIGHT(Table1[[#This Row],['[4']]],LEN(Table1[[#This Row],['[4']]])-(FIND("x",Table1[[#This Row],['[4']]],7)+1))</f>
        <v>340</v>
      </c>
      <c r="S127" s="2"/>
      <c r="T127" s="2">
        <f t="shared" si="1"/>
        <v>7.7995999999999996E-2</v>
      </c>
    </row>
    <row r="128" spans="1:20" ht="30" x14ac:dyDescent="0.25">
      <c r="A128" s="30">
        <v>123</v>
      </c>
      <c r="B128" s="33" t="s">
        <v>411</v>
      </c>
      <c r="C128" s="34" t="s">
        <v>7</v>
      </c>
      <c r="D128" s="34" t="s">
        <v>412</v>
      </c>
      <c r="E128" s="35">
        <v>35.700000000000003</v>
      </c>
      <c r="F128" s="34">
        <v>1</v>
      </c>
      <c r="G128" s="34" t="s">
        <v>19</v>
      </c>
      <c r="H128" s="34" t="s">
        <v>20</v>
      </c>
      <c r="I128" s="36" t="s">
        <v>25</v>
      </c>
      <c r="J128" s="36" t="s">
        <v>98</v>
      </c>
      <c r="K128" s="36" t="s">
        <v>75</v>
      </c>
      <c r="L128" s="36" t="s">
        <v>97</v>
      </c>
      <c r="M128" s="36" t="s">
        <v>1818</v>
      </c>
      <c r="N128" s="34" t="s">
        <v>282</v>
      </c>
      <c r="O128" s="1" t="s">
        <v>275</v>
      </c>
      <c r="P128" s="2" t="str">
        <f>LEFT(Table1[[#This Row],['[4']]],FIND(" ",Table1[[#This Row],['[4']]],1)-1)</f>
        <v>616</v>
      </c>
      <c r="Q128" s="2" t="str">
        <f>MID(Table1[[#This Row],['[4']]],FIND("x",Table1[[#This Row],['[4']]],1)+2,FIND("x",Table1[[#This Row],['[4']]],7)-(FIND("x",Table1[[#This Row],['[4']]],1)+2))</f>
        <v xml:space="preserve">475 </v>
      </c>
      <c r="R128" s="2" t="str">
        <f>RIGHT(Table1[[#This Row],['[4']]],LEN(Table1[[#This Row],['[4']]])-(FIND("x",Table1[[#This Row],['[4']]],7)+1))</f>
        <v>558</v>
      </c>
      <c r="S128" s="2"/>
      <c r="T128" s="2">
        <f t="shared" si="1"/>
        <v>0.16327079999999999</v>
      </c>
    </row>
    <row r="129" spans="1:20" ht="30" x14ac:dyDescent="0.25">
      <c r="A129" s="30">
        <v>124</v>
      </c>
      <c r="B129" s="33" t="s">
        <v>24</v>
      </c>
      <c r="C129" s="34" t="s">
        <v>78</v>
      </c>
      <c r="D129" s="34" t="s">
        <v>297</v>
      </c>
      <c r="E129" s="35">
        <v>30</v>
      </c>
      <c r="F129" s="34">
        <v>6</v>
      </c>
      <c r="G129" s="34" t="s">
        <v>19</v>
      </c>
      <c r="H129" s="34" t="s">
        <v>20</v>
      </c>
      <c r="I129" s="36" t="s">
        <v>25</v>
      </c>
      <c r="J129" s="36" t="s">
        <v>98</v>
      </c>
      <c r="K129" s="36" t="s">
        <v>75</v>
      </c>
      <c r="L129" s="36" t="s">
        <v>97</v>
      </c>
      <c r="M129" s="36" t="s">
        <v>1818</v>
      </c>
      <c r="N129" s="34" t="s">
        <v>282</v>
      </c>
      <c r="O129" s="1" t="s">
        <v>275</v>
      </c>
      <c r="P129" s="2" t="str">
        <f>LEFT(Table1[[#This Row],['[4']]],FIND(" ",Table1[[#This Row],['[4']]],1)-1)</f>
        <v>620</v>
      </c>
      <c r="Q129" s="2" t="str">
        <f>MID(Table1[[#This Row],['[4']]],FIND("x",Table1[[#This Row],['[4']]],1)+2,FIND("x",Table1[[#This Row],['[4']]],7)-(FIND("x",Table1[[#This Row],['[4']]],1)+2))</f>
        <v xml:space="preserve">370 </v>
      </c>
      <c r="R129" s="2" t="str">
        <f>RIGHT(Table1[[#This Row],['[4']]],LEN(Table1[[#This Row],['[4']]])-(FIND("x",Table1[[#This Row],['[4']]],7)+1))</f>
        <v>340</v>
      </c>
      <c r="S129" s="2"/>
      <c r="T129" s="2">
        <f t="shared" si="1"/>
        <v>7.7995999999999996E-2</v>
      </c>
    </row>
    <row r="130" spans="1:20" ht="30" x14ac:dyDescent="0.25">
      <c r="A130" s="30">
        <v>125</v>
      </c>
      <c r="B130" s="33" t="s">
        <v>22</v>
      </c>
      <c r="C130" s="34" t="s">
        <v>7</v>
      </c>
      <c r="D130" s="34" t="s">
        <v>413</v>
      </c>
      <c r="E130" s="35">
        <v>8</v>
      </c>
      <c r="F130" s="34">
        <v>6</v>
      </c>
      <c r="G130" s="34" t="s">
        <v>19</v>
      </c>
      <c r="H130" s="34" t="s">
        <v>99</v>
      </c>
      <c r="I130" s="36" t="s">
        <v>25</v>
      </c>
      <c r="J130" s="36" t="s">
        <v>72</v>
      </c>
      <c r="K130" s="36" t="s">
        <v>27</v>
      </c>
      <c r="L130" s="36" t="s">
        <v>100</v>
      </c>
      <c r="M130" s="36" t="s">
        <v>1818</v>
      </c>
      <c r="N130" s="34" t="s">
        <v>282</v>
      </c>
      <c r="O130" s="1" t="s">
        <v>275</v>
      </c>
      <c r="P130" s="2" t="str">
        <f>LEFT(Table1[[#This Row],['[4']]],FIND(" ",Table1[[#This Row],['[4']]],1)-1)</f>
        <v>200</v>
      </c>
      <c r="Q130" s="2" t="str">
        <f>MID(Table1[[#This Row],['[4']]],FIND("x",Table1[[#This Row],['[4']]],1)+2,FIND("x",Table1[[#This Row],['[4']]],7)-(FIND("x",Table1[[#This Row],['[4']]],1)+2))</f>
        <v xml:space="preserve">500 </v>
      </c>
      <c r="R130" s="2" t="str">
        <f>RIGHT(Table1[[#This Row],['[4']]],LEN(Table1[[#This Row],['[4']]])-(FIND("x",Table1[[#This Row],['[4']]],7)+1))</f>
        <v>500</v>
      </c>
      <c r="S130" s="2"/>
      <c r="T130" s="2">
        <f t="shared" si="1"/>
        <v>0.05</v>
      </c>
    </row>
    <row r="131" spans="1:20" ht="30" x14ac:dyDescent="0.25">
      <c r="A131" s="30">
        <v>126</v>
      </c>
      <c r="B131" s="33" t="s">
        <v>23</v>
      </c>
      <c r="C131" s="34" t="s">
        <v>7</v>
      </c>
      <c r="D131" s="34" t="s">
        <v>414</v>
      </c>
      <c r="E131" s="35">
        <v>2</v>
      </c>
      <c r="F131" s="34">
        <v>6</v>
      </c>
      <c r="G131" s="34" t="s">
        <v>19</v>
      </c>
      <c r="H131" s="34" t="s">
        <v>99</v>
      </c>
      <c r="I131" s="36" t="s">
        <v>25</v>
      </c>
      <c r="J131" s="36" t="s">
        <v>72</v>
      </c>
      <c r="K131" s="36" t="s">
        <v>27</v>
      </c>
      <c r="L131" s="36" t="s">
        <v>100</v>
      </c>
      <c r="M131" s="36" t="s">
        <v>1818</v>
      </c>
      <c r="N131" s="34" t="s">
        <v>282</v>
      </c>
      <c r="O131" s="1" t="s">
        <v>275</v>
      </c>
      <c r="P131" s="2" t="str">
        <f>LEFT(Table1[[#This Row],['[4']]],FIND(" ",Table1[[#This Row],['[4']]],1)-1)</f>
        <v>500</v>
      </c>
      <c r="Q131" s="2" t="str">
        <f>MID(Table1[[#This Row],['[4']]],FIND("x",Table1[[#This Row],['[4']]],1)+2,FIND("x",Table1[[#This Row],['[4']]],7)-(FIND("x",Table1[[#This Row],['[4']]],1)+2))</f>
        <v xml:space="preserve">200 </v>
      </c>
      <c r="R131" s="2" t="str">
        <f>RIGHT(Table1[[#This Row],['[4']]],LEN(Table1[[#This Row],['[4']]])-(FIND("x",Table1[[#This Row],['[4']]],7)+1))</f>
        <v>400</v>
      </c>
      <c r="S131" s="2"/>
      <c r="T131" s="2">
        <f t="shared" si="1"/>
        <v>0.04</v>
      </c>
    </row>
    <row r="132" spans="1:20" ht="30" x14ac:dyDescent="0.25">
      <c r="A132" s="30">
        <v>127</v>
      </c>
      <c r="B132" s="33" t="s">
        <v>415</v>
      </c>
      <c r="C132" s="34" t="s">
        <v>7</v>
      </c>
      <c r="D132" s="34" t="s">
        <v>416</v>
      </c>
      <c r="E132" s="35">
        <v>50</v>
      </c>
      <c r="F132" s="34">
        <v>1</v>
      </c>
      <c r="G132" s="34" t="s">
        <v>19</v>
      </c>
      <c r="H132" s="34" t="s">
        <v>99</v>
      </c>
      <c r="I132" s="36" t="s">
        <v>25</v>
      </c>
      <c r="J132" s="36" t="s">
        <v>72</v>
      </c>
      <c r="K132" s="36" t="s">
        <v>27</v>
      </c>
      <c r="L132" s="36" t="s">
        <v>100</v>
      </c>
      <c r="M132" s="36" t="s">
        <v>1818</v>
      </c>
      <c r="N132" s="34" t="s">
        <v>282</v>
      </c>
      <c r="O132" s="1" t="s">
        <v>275</v>
      </c>
      <c r="P132" s="2" t="str">
        <f>LEFT(Table1[[#This Row],['[4']]],FIND(" ",Table1[[#This Row],['[4']]],1)-1)</f>
        <v>430</v>
      </c>
      <c r="Q132" s="2" t="str">
        <f>MID(Table1[[#This Row],['[4']]],FIND("x",Table1[[#This Row],['[4']]],1)+2,FIND("x",Table1[[#This Row],['[4']]],7)-(FIND("x",Table1[[#This Row],['[4']]],1)+2))</f>
        <v xml:space="preserve">500 </v>
      </c>
      <c r="R132" s="2" t="str">
        <f>RIGHT(Table1[[#This Row],['[4']]],LEN(Table1[[#This Row],['[4']]])-(FIND("x",Table1[[#This Row],['[4']]],7)+1))</f>
        <v>500</v>
      </c>
      <c r="S132" s="2"/>
      <c r="T132" s="2">
        <f t="shared" si="1"/>
        <v>0.1075</v>
      </c>
    </row>
    <row r="133" spans="1:20" ht="30" x14ac:dyDescent="0.25">
      <c r="A133" s="30">
        <v>128</v>
      </c>
      <c r="B133" s="33" t="s">
        <v>417</v>
      </c>
      <c r="C133" s="34" t="s">
        <v>7</v>
      </c>
      <c r="D133" s="34" t="s">
        <v>418</v>
      </c>
      <c r="E133" s="35">
        <v>50</v>
      </c>
      <c r="F133" s="34">
        <v>1</v>
      </c>
      <c r="G133" s="34" t="s">
        <v>19</v>
      </c>
      <c r="H133" s="34" t="s">
        <v>99</v>
      </c>
      <c r="I133" s="36" t="s">
        <v>25</v>
      </c>
      <c r="J133" s="36" t="s">
        <v>72</v>
      </c>
      <c r="K133" s="36" t="s">
        <v>27</v>
      </c>
      <c r="L133" s="36" t="s">
        <v>100</v>
      </c>
      <c r="M133" s="36" t="s">
        <v>1818</v>
      </c>
      <c r="N133" s="34" t="s">
        <v>282</v>
      </c>
      <c r="O133" s="1" t="s">
        <v>275</v>
      </c>
      <c r="P133" s="2" t="str">
        <f>LEFT(Table1[[#This Row],['[4']]],FIND(" ",Table1[[#This Row],['[4']]],1)-1)</f>
        <v>770</v>
      </c>
      <c r="Q133" s="2" t="str">
        <f>MID(Table1[[#This Row],['[4']]],FIND("x",Table1[[#This Row],['[4']]],1)+2,FIND("x",Table1[[#This Row],['[4']]],7)-(FIND("x",Table1[[#This Row],['[4']]],1)+2))</f>
        <v xml:space="preserve">700 </v>
      </c>
      <c r="R133" s="2" t="str">
        <f>RIGHT(Table1[[#This Row],['[4']]],LEN(Table1[[#This Row],['[4']]])-(FIND("x",Table1[[#This Row],['[4']]],7)+1))</f>
        <v>1200</v>
      </c>
      <c r="S133" s="2"/>
      <c r="T133" s="2">
        <f t="shared" si="1"/>
        <v>0.64680000000000004</v>
      </c>
    </row>
    <row r="134" spans="1:20" ht="30" x14ac:dyDescent="0.25">
      <c r="A134" s="30">
        <v>129</v>
      </c>
      <c r="B134" s="33" t="s">
        <v>419</v>
      </c>
      <c r="C134" s="34" t="s">
        <v>7</v>
      </c>
      <c r="D134" s="34" t="s">
        <v>420</v>
      </c>
      <c r="E134" s="35">
        <v>90</v>
      </c>
      <c r="F134" s="34">
        <v>1</v>
      </c>
      <c r="G134" s="34" t="s">
        <v>19</v>
      </c>
      <c r="H134" s="34" t="s">
        <v>99</v>
      </c>
      <c r="I134" s="36" t="s">
        <v>25</v>
      </c>
      <c r="J134" s="36" t="s">
        <v>72</v>
      </c>
      <c r="K134" s="36" t="s">
        <v>27</v>
      </c>
      <c r="L134" s="36" t="s">
        <v>100</v>
      </c>
      <c r="M134" s="36" t="s">
        <v>1818</v>
      </c>
      <c r="N134" s="34" t="s">
        <v>101</v>
      </c>
      <c r="O134" s="1" t="s">
        <v>275</v>
      </c>
      <c r="P134" s="2" t="str">
        <f>LEFT(Table1[[#This Row],['[4']]],FIND(" ",Table1[[#This Row],['[4']]],1)-1)</f>
        <v>280</v>
      </c>
      <c r="Q134" s="2" t="str">
        <f>MID(Table1[[#This Row],['[4']]],FIND("x",Table1[[#This Row],['[4']]],1)+2,FIND("x",Table1[[#This Row],['[4']]],7)-(FIND("x",Table1[[#This Row],['[4']]],1)+2))</f>
        <v xml:space="preserve">1930 </v>
      </c>
      <c r="R134" s="2" t="str">
        <f>RIGHT(Table1[[#This Row],['[4']]],LEN(Table1[[#This Row],['[4']]])-(FIND("x",Table1[[#This Row],['[4']]],7)+1))</f>
        <v>1200</v>
      </c>
      <c r="S134" s="2"/>
      <c r="T134" s="2">
        <f t="shared" si="1"/>
        <v>0.64847999999999995</v>
      </c>
    </row>
    <row r="135" spans="1:20" ht="30" x14ac:dyDescent="0.25">
      <c r="A135" s="30">
        <v>130</v>
      </c>
      <c r="B135" s="33" t="s">
        <v>421</v>
      </c>
      <c r="C135" s="34" t="s">
        <v>7</v>
      </c>
      <c r="D135" s="34" t="s">
        <v>422</v>
      </c>
      <c r="E135" s="35">
        <v>30</v>
      </c>
      <c r="F135" s="34">
        <v>1</v>
      </c>
      <c r="G135" s="34" t="s">
        <v>19</v>
      </c>
      <c r="H135" s="34" t="s">
        <v>99</v>
      </c>
      <c r="I135" s="36" t="s">
        <v>25</v>
      </c>
      <c r="J135" s="36" t="s">
        <v>72</v>
      </c>
      <c r="K135" s="36" t="s">
        <v>27</v>
      </c>
      <c r="L135" s="36" t="s">
        <v>100</v>
      </c>
      <c r="M135" s="36" t="s">
        <v>1818</v>
      </c>
      <c r="N135" s="34" t="s">
        <v>282</v>
      </c>
      <c r="O135" s="1" t="s">
        <v>275</v>
      </c>
      <c r="P135" s="2" t="str">
        <f>LEFT(Table1[[#This Row],['[4']]],FIND(" ",Table1[[#This Row],['[4']]],1)-1)</f>
        <v>700</v>
      </c>
      <c r="Q135" s="2" t="str">
        <f>MID(Table1[[#This Row],['[4']]],FIND("x",Table1[[#This Row],['[4']]],1)+2,FIND("x",Table1[[#This Row],['[4']]],7)-(FIND("x",Table1[[#This Row],['[4']]],1)+2))</f>
        <v xml:space="preserve">1200 </v>
      </c>
      <c r="R135" s="2" t="str">
        <f>RIGHT(Table1[[#This Row],['[4']]],LEN(Table1[[#This Row],['[4']]])-(FIND("x",Table1[[#This Row],['[4']]],7)+1))</f>
        <v>1700</v>
      </c>
      <c r="S135" s="2"/>
      <c r="T135" s="2">
        <f t="shared" ref="T135:T198" si="2">P135*Q135*R135/1000000000</f>
        <v>1.4279999999999999</v>
      </c>
    </row>
    <row r="136" spans="1:20" ht="30" x14ac:dyDescent="0.25">
      <c r="A136" s="30">
        <v>131</v>
      </c>
      <c r="B136" s="33" t="s">
        <v>423</v>
      </c>
      <c r="C136" s="34" t="s">
        <v>12</v>
      </c>
      <c r="D136" s="34" t="s">
        <v>424</v>
      </c>
      <c r="E136" s="35">
        <v>12</v>
      </c>
      <c r="F136" s="34">
        <v>1</v>
      </c>
      <c r="G136" s="34" t="s">
        <v>19</v>
      </c>
      <c r="H136" s="34" t="s">
        <v>99</v>
      </c>
      <c r="I136" s="36" t="s">
        <v>25</v>
      </c>
      <c r="J136" s="36" t="s">
        <v>72</v>
      </c>
      <c r="K136" s="36" t="s">
        <v>27</v>
      </c>
      <c r="L136" s="36" t="s">
        <v>100</v>
      </c>
      <c r="M136" s="36" t="s">
        <v>1818</v>
      </c>
      <c r="N136" s="34" t="s">
        <v>282</v>
      </c>
      <c r="O136" s="1" t="s">
        <v>275</v>
      </c>
      <c r="P136" s="2" t="str">
        <f>LEFT(Table1[[#This Row],['[4']]],FIND(" ",Table1[[#This Row],['[4']]],1)-1)</f>
        <v>600</v>
      </c>
      <c r="Q136" s="2" t="str">
        <f>MID(Table1[[#This Row],['[4']]],FIND("x",Table1[[#This Row],['[4']]],1)+2,FIND("x",Table1[[#This Row],['[4']]],7)-(FIND("x",Table1[[#This Row],['[4']]],1)+2))</f>
        <v xml:space="preserve">600 </v>
      </c>
      <c r="R136" s="2" t="str">
        <f>RIGHT(Table1[[#This Row],['[4']]],LEN(Table1[[#This Row],['[4']]])-(FIND("x",Table1[[#This Row],['[4']]],7)+1))</f>
        <v>600</v>
      </c>
      <c r="S136" s="2"/>
      <c r="T136" s="2">
        <f t="shared" si="2"/>
        <v>0.216</v>
      </c>
    </row>
    <row r="137" spans="1:20" ht="30" x14ac:dyDescent="0.25">
      <c r="A137" s="30">
        <v>132</v>
      </c>
      <c r="B137" s="33" t="s">
        <v>425</v>
      </c>
      <c r="C137" s="34" t="s">
        <v>11</v>
      </c>
      <c r="D137" s="34" t="s">
        <v>426</v>
      </c>
      <c r="E137" s="35">
        <v>58.805999999999997</v>
      </c>
      <c r="F137" s="34">
        <v>1</v>
      </c>
      <c r="G137" s="34" t="s">
        <v>19</v>
      </c>
      <c r="H137" s="34" t="s">
        <v>99</v>
      </c>
      <c r="I137" s="36" t="s">
        <v>25</v>
      </c>
      <c r="J137" s="36" t="s">
        <v>72</v>
      </c>
      <c r="K137" s="36" t="s">
        <v>27</v>
      </c>
      <c r="L137" s="36" t="s">
        <v>100</v>
      </c>
      <c r="M137" s="36" t="s">
        <v>1818</v>
      </c>
      <c r="N137" s="34" t="s">
        <v>282</v>
      </c>
      <c r="O137" s="1" t="s">
        <v>275</v>
      </c>
      <c r="P137" s="2" t="str">
        <f>LEFT(Table1[[#This Row],['[4']]],FIND(" ",Table1[[#This Row],['[4']]],1)-1)</f>
        <v>330</v>
      </c>
      <c r="Q137" s="2" t="str">
        <f>MID(Table1[[#This Row],['[4']]],FIND("x",Table1[[#This Row],['[4']]],1)+2,FIND("x",Table1[[#This Row],['[4']]],7)-(FIND("x",Table1[[#This Row],['[4']]],1)+2))</f>
        <v xml:space="preserve">450 </v>
      </c>
      <c r="R137" s="2" t="str">
        <f>RIGHT(Table1[[#This Row],['[4']]],LEN(Table1[[#This Row],['[4']]])-(FIND("x",Table1[[#This Row],['[4']]],7)+1))</f>
        <v>660</v>
      </c>
      <c r="S137" s="2"/>
      <c r="T137" s="2">
        <f t="shared" si="2"/>
        <v>9.801E-2</v>
      </c>
    </row>
    <row r="138" spans="1:20" ht="30" x14ac:dyDescent="0.25">
      <c r="A138" s="30">
        <v>133</v>
      </c>
      <c r="B138" s="33" t="s">
        <v>427</v>
      </c>
      <c r="C138" s="34" t="s">
        <v>10</v>
      </c>
      <c r="D138" s="34" t="s">
        <v>428</v>
      </c>
      <c r="E138" s="35">
        <v>50.400000000000006</v>
      </c>
      <c r="F138" s="34">
        <v>1</v>
      </c>
      <c r="G138" s="34" t="s">
        <v>19</v>
      </c>
      <c r="H138" s="34" t="s">
        <v>99</v>
      </c>
      <c r="I138" s="36" t="s">
        <v>25</v>
      </c>
      <c r="J138" s="36" t="s">
        <v>72</v>
      </c>
      <c r="K138" s="36" t="s">
        <v>27</v>
      </c>
      <c r="L138" s="36" t="s">
        <v>100</v>
      </c>
      <c r="M138" s="36" t="s">
        <v>1818</v>
      </c>
      <c r="N138" s="34" t="s">
        <v>282</v>
      </c>
      <c r="O138" s="1" t="s">
        <v>275</v>
      </c>
      <c r="P138" s="2" t="str">
        <f>LEFT(Table1[[#This Row],['[4']]],FIND(" ",Table1[[#This Row],['[4']]],1)-1)</f>
        <v>200</v>
      </c>
      <c r="Q138" s="2" t="str">
        <f>MID(Table1[[#This Row],['[4']]],FIND("x",Table1[[#This Row],['[4']]],1)+2,FIND("x",Table1[[#This Row],['[4']]],7)-(FIND("x",Table1[[#This Row],['[4']]],1)+2))</f>
        <v xml:space="preserve">300 </v>
      </c>
      <c r="R138" s="2" t="str">
        <f>RIGHT(Table1[[#This Row],['[4']]],LEN(Table1[[#This Row],['[4']]])-(FIND("x",Table1[[#This Row],['[4']]],7)+1))</f>
        <v>1400</v>
      </c>
      <c r="S138" s="2"/>
      <c r="T138" s="2">
        <f t="shared" si="2"/>
        <v>8.4000000000000005E-2</v>
      </c>
    </row>
    <row r="139" spans="1:20" ht="30" x14ac:dyDescent="0.25">
      <c r="A139" s="30">
        <v>134</v>
      </c>
      <c r="B139" s="33" t="s">
        <v>429</v>
      </c>
      <c r="C139" s="34" t="s">
        <v>11</v>
      </c>
      <c r="D139" s="34" t="s">
        <v>430</v>
      </c>
      <c r="E139" s="35">
        <v>54</v>
      </c>
      <c r="F139" s="34">
        <v>1</v>
      </c>
      <c r="G139" s="34" t="s">
        <v>19</v>
      </c>
      <c r="H139" s="34" t="s">
        <v>99</v>
      </c>
      <c r="I139" s="36" t="s">
        <v>25</v>
      </c>
      <c r="J139" s="36" t="s">
        <v>72</v>
      </c>
      <c r="K139" s="36" t="s">
        <v>27</v>
      </c>
      <c r="L139" s="36" t="s">
        <v>100</v>
      </c>
      <c r="M139" s="36" t="s">
        <v>1818</v>
      </c>
      <c r="N139" s="34" t="s">
        <v>282</v>
      </c>
      <c r="O139" s="1" t="s">
        <v>275</v>
      </c>
      <c r="P139" s="2" t="str">
        <f>LEFT(Table1[[#This Row],['[4']]],FIND(" ",Table1[[#This Row],['[4']]],1)-1)</f>
        <v>300</v>
      </c>
      <c r="Q139" s="2" t="str">
        <f>MID(Table1[[#This Row],['[4']]],FIND("x",Table1[[#This Row],['[4']]],1)+2,FIND("x",Table1[[#This Row],['[4']]],7)-(FIND("x",Table1[[#This Row],['[4']]],1)+2))</f>
        <v xml:space="preserve">300 </v>
      </c>
      <c r="R139" s="2" t="str">
        <f>RIGHT(Table1[[#This Row],['[4']]],LEN(Table1[[#This Row],['[4']]])-(FIND("x",Table1[[#This Row],['[4']]],7)+1))</f>
        <v>1000</v>
      </c>
      <c r="S139" s="2"/>
      <c r="T139" s="2">
        <f t="shared" si="2"/>
        <v>0.09</v>
      </c>
    </row>
    <row r="140" spans="1:20" ht="30" x14ac:dyDescent="0.25">
      <c r="A140" s="30">
        <v>135</v>
      </c>
      <c r="B140" s="33" t="s">
        <v>431</v>
      </c>
      <c r="C140" s="34" t="s">
        <v>10</v>
      </c>
      <c r="D140" s="34" t="s">
        <v>432</v>
      </c>
      <c r="E140" s="35">
        <v>201.60000000000002</v>
      </c>
      <c r="F140" s="34">
        <v>1</v>
      </c>
      <c r="G140" s="34" t="s">
        <v>19</v>
      </c>
      <c r="H140" s="34" t="s">
        <v>99</v>
      </c>
      <c r="I140" s="36" t="s">
        <v>25</v>
      </c>
      <c r="J140" s="36" t="s">
        <v>72</v>
      </c>
      <c r="K140" s="36" t="s">
        <v>27</v>
      </c>
      <c r="L140" s="36" t="s">
        <v>100</v>
      </c>
      <c r="M140" s="36" t="s">
        <v>1818</v>
      </c>
      <c r="N140" s="34" t="s">
        <v>282</v>
      </c>
      <c r="O140" s="1" t="s">
        <v>275</v>
      </c>
      <c r="P140" s="2" t="str">
        <f>LEFT(Table1[[#This Row],['[4']]],FIND(" ",Table1[[#This Row],['[4']]],1)-1)</f>
        <v>1400</v>
      </c>
      <c r="Q140" s="2" t="str">
        <f>MID(Table1[[#This Row],['[4']]],FIND("x",Table1[[#This Row],['[4']]],1)+2,FIND("x",Table1[[#This Row],['[4']]],7)-(FIND("x",Table1[[#This Row],['[4']]],1)+2))</f>
        <v xml:space="preserve">600 </v>
      </c>
      <c r="R140" s="2" t="str">
        <f>RIGHT(Table1[[#This Row],['[4']]],LEN(Table1[[#This Row],['[4']]])-(FIND("x",Table1[[#This Row],['[4']]],7)+1))</f>
        <v>400</v>
      </c>
      <c r="S140" s="2"/>
      <c r="T140" s="2">
        <f t="shared" si="2"/>
        <v>0.33600000000000002</v>
      </c>
    </row>
    <row r="141" spans="1:20" ht="30" x14ac:dyDescent="0.25">
      <c r="A141" s="30">
        <v>136</v>
      </c>
      <c r="B141" s="33" t="s">
        <v>433</v>
      </c>
      <c r="C141" s="34" t="s">
        <v>11</v>
      </c>
      <c r="D141" s="34" t="s">
        <v>434</v>
      </c>
      <c r="E141" s="35">
        <v>25.200000000000003</v>
      </c>
      <c r="F141" s="34">
        <v>6</v>
      </c>
      <c r="G141" s="34" t="s">
        <v>19</v>
      </c>
      <c r="H141" s="34" t="s">
        <v>99</v>
      </c>
      <c r="I141" s="36" t="s">
        <v>25</v>
      </c>
      <c r="J141" s="36" t="s">
        <v>72</v>
      </c>
      <c r="K141" s="36" t="s">
        <v>27</v>
      </c>
      <c r="L141" s="36" t="s">
        <v>100</v>
      </c>
      <c r="M141" s="36" t="s">
        <v>1818</v>
      </c>
      <c r="N141" s="34" t="s">
        <v>282</v>
      </c>
      <c r="O141" s="1" t="s">
        <v>275</v>
      </c>
      <c r="P141" s="2" t="str">
        <f>LEFT(Table1[[#This Row],['[4']]],FIND(" ",Table1[[#This Row],['[4']]],1)-1)</f>
        <v>350</v>
      </c>
      <c r="Q141" s="2" t="str">
        <f>MID(Table1[[#This Row],['[4']]],FIND("x",Table1[[#This Row],['[4']]],1)+2,FIND("x",Table1[[#This Row],['[4']]],7)-(FIND("x",Table1[[#This Row],['[4']]],1)+2))</f>
        <v xml:space="preserve">300 </v>
      </c>
      <c r="R141" s="2" t="str">
        <f>RIGHT(Table1[[#This Row],['[4']]],LEN(Table1[[#This Row],['[4']]])-(FIND("x",Table1[[#This Row],['[4']]],7)+1))</f>
        <v>400</v>
      </c>
      <c r="S141" s="2"/>
      <c r="T141" s="2">
        <f t="shared" si="2"/>
        <v>4.2000000000000003E-2</v>
      </c>
    </row>
    <row r="142" spans="1:20" ht="30" x14ac:dyDescent="0.25">
      <c r="A142" s="30">
        <v>137</v>
      </c>
      <c r="B142" s="33" t="s">
        <v>435</v>
      </c>
      <c r="C142" s="34" t="s">
        <v>11</v>
      </c>
      <c r="D142" s="34" t="s">
        <v>436</v>
      </c>
      <c r="E142" s="35">
        <v>12</v>
      </c>
      <c r="F142" s="34">
        <v>2</v>
      </c>
      <c r="G142" s="34" t="s">
        <v>19</v>
      </c>
      <c r="H142" s="34" t="s">
        <v>99</v>
      </c>
      <c r="I142" s="36" t="s">
        <v>25</v>
      </c>
      <c r="J142" s="36" t="s">
        <v>72</v>
      </c>
      <c r="K142" s="36" t="s">
        <v>27</v>
      </c>
      <c r="L142" s="36" t="s">
        <v>100</v>
      </c>
      <c r="M142" s="36" t="s">
        <v>1818</v>
      </c>
      <c r="N142" s="34" t="s">
        <v>282</v>
      </c>
      <c r="O142" s="1" t="s">
        <v>275</v>
      </c>
      <c r="P142" s="2" t="str">
        <f>LEFT(Table1[[#This Row],['[4']]],FIND(" ",Table1[[#This Row],['[4']]],1)-1)</f>
        <v>450</v>
      </c>
      <c r="Q142" s="2" t="str">
        <f>MID(Table1[[#This Row],['[4']]],FIND("x",Table1[[#This Row],['[4']]],1)+2,FIND("x",Table1[[#This Row],['[4']]],7)-(FIND("x",Table1[[#This Row],['[4']]],1)+2))</f>
        <v xml:space="preserve">1000 </v>
      </c>
      <c r="R142" s="2" t="str">
        <f>RIGHT(Table1[[#This Row],['[4']]],LEN(Table1[[#This Row],['[4']]])-(FIND("x",Table1[[#This Row],['[4']]],7)+1))</f>
        <v>1000</v>
      </c>
      <c r="S142" s="2"/>
      <c r="T142" s="2">
        <f t="shared" si="2"/>
        <v>0.45</v>
      </c>
    </row>
    <row r="143" spans="1:20" ht="30" x14ac:dyDescent="0.25">
      <c r="A143" s="30">
        <v>138</v>
      </c>
      <c r="B143" s="33" t="s">
        <v>437</v>
      </c>
      <c r="C143" s="34" t="s">
        <v>11</v>
      </c>
      <c r="D143" s="34" t="s">
        <v>438</v>
      </c>
      <c r="E143" s="35">
        <v>166.32</v>
      </c>
      <c r="F143" s="34">
        <v>1</v>
      </c>
      <c r="G143" s="34" t="s">
        <v>19</v>
      </c>
      <c r="H143" s="34" t="s">
        <v>99</v>
      </c>
      <c r="I143" s="36" t="s">
        <v>25</v>
      </c>
      <c r="J143" s="36" t="s">
        <v>72</v>
      </c>
      <c r="K143" s="36" t="s">
        <v>27</v>
      </c>
      <c r="L143" s="36" t="s">
        <v>100</v>
      </c>
      <c r="M143" s="36" t="s">
        <v>1818</v>
      </c>
      <c r="N143" s="34" t="s">
        <v>282</v>
      </c>
      <c r="O143" s="1" t="s">
        <v>275</v>
      </c>
      <c r="P143" s="2" t="str">
        <f>LEFT(Table1[[#This Row],['[4']]],FIND(" ",Table1[[#This Row],['[4']]],1)-1)</f>
        <v>300</v>
      </c>
      <c r="Q143" s="2" t="str">
        <f>MID(Table1[[#This Row],['[4']]],FIND("x",Table1[[#This Row],['[4']]],1)+2,FIND("x",Table1[[#This Row],['[4']]],7)-(FIND("x",Table1[[#This Row],['[4']]],1)+2))</f>
        <v xml:space="preserve">2800 </v>
      </c>
      <c r="R143" s="2" t="str">
        <f>RIGHT(Table1[[#This Row],['[4']]],LEN(Table1[[#This Row],['[4']]])-(FIND("x",Table1[[#This Row],['[4']]],7)+1))</f>
        <v>330</v>
      </c>
      <c r="S143" s="2"/>
      <c r="T143" s="2">
        <f t="shared" si="2"/>
        <v>0.2772</v>
      </c>
    </row>
    <row r="144" spans="1:20" ht="30" x14ac:dyDescent="0.25">
      <c r="A144" s="30">
        <v>139</v>
      </c>
      <c r="B144" s="33" t="s">
        <v>102</v>
      </c>
      <c r="C144" s="34" t="s">
        <v>11</v>
      </c>
      <c r="D144" s="34" t="s">
        <v>439</v>
      </c>
      <c r="E144" s="35">
        <v>151.19999999999999</v>
      </c>
      <c r="F144" s="34">
        <v>1</v>
      </c>
      <c r="G144" s="34" t="s">
        <v>19</v>
      </c>
      <c r="H144" s="34" t="s">
        <v>99</v>
      </c>
      <c r="I144" s="36" t="s">
        <v>25</v>
      </c>
      <c r="J144" s="36" t="s">
        <v>72</v>
      </c>
      <c r="K144" s="36" t="s">
        <v>27</v>
      </c>
      <c r="L144" s="36" t="s">
        <v>100</v>
      </c>
      <c r="M144" s="36" t="s">
        <v>1818</v>
      </c>
      <c r="N144" s="34" t="s">
        <v>282</v>
      </c>
      <c r="O144" s="1" t="s">
        <v>275</v>
      </c>
      <c r="P144" s="2" t="str">
        <f>LEFT(Table1[[#This Row],['[4']]],FIND(" ",Table1[[#This Row],['[4']]],1)-1)</f>
        <v>300</v>
      </c>
      <c r="Q144" s="2" t="str">
        <f>MID(Table1[[#This Row],['[4']]],FIND("x",Table1[[#This Row],['[4']]],1)+2,FIND("x",Table1[[#This Row],['[4']]],7)-(FIND("x",Table1[[#This Row],['[4']]],1)+2))</f>
        <v xml:space="preserve">2800 </v>
      </c>
      <c r="R144" s="2" t="str">
        <f>RIGHT(Table1[[#This Row],['[4']]],LEN(Table1[[#This Row],['[4']]])-(FIND("x",Table1[[#This Row],['[4']]],7)+1))</f>
        <v>300</v>
      </c>
      <c r="S144" s="2"/>
      <c r="T144" s="2">
        <f t="shared" si="2"/>
        <v>0.252</v>
      </c>
    </row>
    <row r="145" spans="1:20" ht="30" x14ac:dyDescent="0.25">
      <c r="A145" s="30">
        <v>140</v>
      </c>
      <c r="B145" s="33" t="s">
        <v>440</v>
      </c>
      <c r="C145" s="34" t="s">
        <v>10</v>
      </c>
      <c r="D145" s="34" t="s">
        <v>441</v>
      </c>
      <c r="E145" s="35">
        <v>270</v>
      </c>
      <c r="F145" s="34">
        <v>1</v>
      </c>
      <c r="G145" s="34" t="s">
        <v>19</v>
      </c>
      <c r="H145" s="34" t="s">
        <v>99</v>
      </c>
      <c r="I145" s="36" t="s">
        <v>25</v>
      </c>
      <c r="J145" s="36" t="s">
        <v>72</v>
      </c>
      <c r="K145" s="36" t="s">
        <v>27</v>
      </c>
      <c r="L145" s="36" t="s">
        <v>100</v>
      </c>
      <c r="M145" s="36" t="s">
        <v>1818</v>
      </c>
      <c r="N145" s="34" t="s">
        <v>282</v>
      </c>
      <c r="O145" s="1" t="s">
        <v>275</v>
      </c>
      <c r="P145" s="2" t="str">
        <f>LEFT(Table1[[#This Row],['[4']]],FIND(" ",Table1[[#This Row],['[4']]],1)-1)</f>
        <v>300</v>
      </c>
      <c r="Q145" s="2" t="str">
        <f>MID(Table1[[#This Row],['[4']]],FIND("x",Table1[[#This Row],['[4']]],1)+2,FIND("x",Table1[[#This Row],['[4']]],7)-(FIND("x",Table1[[#This Row],['[4']]],1)+2))</f>
        <v xml:space="preserve">5000 </v>
      </c>
      <c r="R145" s="2" t="str">
        <f>RIGHT(Table1[[#This Row],['[4']]],LEN(Table1[[#This Row],['[4']]])-(FIND("x",Table1[[#This Row],['[4']]],7)+1))</f>
        <v>300</v>
      </c>
      <c r="S145" s="2"/>
      <c r="T145" s="2">
        <f t="shared" si="2"/>
        <v>0.45</v>
      </c>
    </row>
    <row r="146" spans="1:20" ht="30" x14ac:dyDescent="0.25">
      <c r="A146" s="30">
        <v>141</v>
      </c>
      <c r="B146" s="33" t="s">
        <v>442</v>
      </c>
      <c r="C146" s="34" t="s">
        <v>10</v>
      </c>
      <c r="D146" s="34" t="s">
        <v>443</v>
      </c>
      <c r="E146" s="35">
        <v>388.8</v>
      </c>
      <c r="F146" s="34">
        <v>17</v>
      </c>
      <c r="G146" s="34" t="s">
        <v>19</v>
      </c>
      <c r="H146" s="34" t="s">
        <v>99</v>
      </c>
      <c r="I146" s="36" t="s">
        <v>25</v>
      </c>
      <c r="J146" s="36" t="s">
        <v>72</v>
      </c>
      <c r="K146" s="36" t="s">
        <v>75</v>
      </c>
      <c r="L146" s="36" t="s">
        <v>103</v>
      </c>
      <c r="M146" s="36" t="s">
        <v>1818</v>
      </c>
      <c r="N146" s="34" t="s">
        <v>282</v>
      </c>
      <c r="O146" s="1" t="s">
        <v>275</v>
      </c>
      <c r="P146" s="2" t="str">
        <f>LEFT(Table1[[#This Row],['[4']]],FIND(" ",Table1[[#This Row],['[4']]],1)-1)</f>
        <v>800</v>
      </c>
      <c r="Q146" s="2" t="str">
        <f>MID(Table1[[#This Row],['[4']]],FIND("x",Table1[[#This Row],['[4']]],1)+2,FIND("x",Table1[[#This Row],['[4']]],7)-(FIND("x",Table1[[#This Row],['[4']]],1)+2))</f>
        <v xml:space="preserve">450 </v>
      </c>
      <c r="R146" s="2" t="str">
        <f>RIGHT(Table1[[#This Row],['[4']]],LEN(Table1[[#This Row],['[4']]])-(FIND("x",Table1[[#This Row],['[4']]],7)+1))</f>
        <v>1800</v>
      </c>
      <c r="S146" s="2"/>
      <c r="T146" s="2">
        <f t="shared" si="2"/>
        <v>0.64800000000000002</v>
      </c>
    </row>
    <row r="147" spans="1:20" ht="30" x14ac:dyDescent="0.25">
      <c r="A147" s="30">
        <v>142</v>
      </c>
      <c r="B147" s="33" t="s">
        <v>444</v>
      </c>
      <c r="C147" s="34" t="s">
        <v>13</v>
      </c>
      <c r="D147" s="34" t="s">
        <v>445</v>
      </c>
      <c r="E147" s="35">
        <v>10</v>
      </c>
      <c r="F147" s="34">
        <v>18</v>
      </c>
      <c r="G147" s="34" t="s">
        <v>19</v>
      </c>
      <c r="H147" s="34" t="s">
        <v>20</v>
      </c>
      <c r="I147" s="36" t="s">
        <v>104</v>
      </c>
      <c r="J147" s="36" t="s">
        <v>105</v>
      </c>
      <c r="K147" s="36" t="s">
        <v>27</v>
      </c>
      <c r="L147" s="36" t="s">
        <v>234</v>
      </c>
      <c r="M147" s="36" t="s">
        <v>1818</v>
      </c>
      <c r="N147" s="34" t="s">
        <v>107</v>
      </c>
      <c r="O147" s="1" t="s">
        <v>275</v>
      </c>
      <c r="P147" s="2" t="str">
        <f>LEFT(Table1[[#This Row],['[4']]],FIND(" ",Table1[[#This Row],['[4']]],1)-1)</f>
        <v>600</v>
      </c>
      <c r="Q147" s="2" t="str">
        <f>MID(Table1[[#This Row],['[4']]],FIND("x",Table1[[#This Row],['[4']]],1)+2,FIND("x",Table1[[#This Row],['[4']]],7)-(FIND("x",Table1[[#This Row],['[4']]],1)+2))</f>
        <v xml:space="preserve">400 </v>
      </c>
      <c r="R147" s="2" t="str">
        <f>RIGHT(Table1[[#This Row],['[4']]],LEN(Table1[[#This Row],['[4']]])-(FIND("x",Table1[[#This Row],['[4']]],7)+1))</f>
        <v>400</v>
      </c>
      <c r="S147" s="2"/>
      <c r="T147" s="2">
        <f t="shared" si="2"/>
        <v>9.6000000000000002E-2</v>
      </c>
    </row>
    <row r="148" spans="1:20" ht="30" x14ac:dyDescent="0.25">
      <c r="A148" s="30">
        <v>143</v>
      </c>
      <c r="B148" s="33" t="s">
        <v>22</v>
      </c>
      <c r="C148" s="34" t="s">
        <v>7</v>
      </c>
      <c r="D148" s="34" t="s">
        <v>413</v>
      </c>
      <c r="E148" s="35">
        <v>5</v>
      </c>
      <c r="F148" s="34">
        <v>2</v>
      </c>
      <c r="G148" s="34" t="s">
        <v>19</v>
      </c>
      <c r="H148" s="34" t="s">
        <v>20</v>
      </c>
      <c r="I148" s="36" t="s">
        <v>104</v>
      </c>
      <c r="J148" s="36" t="s">
        <v>105</v>
      </c>
      <c r="K148" s="36" t="s">
        <v>27</v>
      </c>
      <c r="L148" s="36" t="s">
        <v>106</v>
      </c>
      <c r="M148" s="36" t="s">
        <v>1818</v>
      </c>
      <c r="N148" s="34" t="s">
        <v>282</v>
      </c>
      <c r="O148" s="1" t="s">
        <v>275</v>
      </c>
      <c r="P148" s="2" t="str">
        <f>LEFT(Table1[[#This Row],['[4']]],FIND(" ",Table1[[#This Row],['[4']]],1)-1)</f>
        <v>200</v>
      </c>
      <c r="Q148" s="2" t="str">
        <f>MID(Table1[[#This Row],['[4']]],FIND("x",Table1[[#This Row],['[4']]],1)+2,FIND("x",Table1[[#This Row],['[4']]],7)-(FIND("x",Table1[[#This Row],['[4']]],1)+2))</f>
        <v xml:space="preserve">500 </v>
      </c>
      <c r="R148" s="2" t="str">
        <f>RIGHT(Table1[[#This Row],['[4']]],LEN(Table1[[#This Row],['[4']]])-(FIND("x",Table1[[#This Row],['[4']]],7)+1))</f>
        <v>500</v>
      </c>
      <c r="S148" s="2"/>
      <c r="T148" s="2">
        <f t="shared" si="2"/>
        <v>0.05</v>
      </c>
    </row>
    <row r="149" spans="1:20" ht="30" x14ac:dyDescent="0.25">
      <c r="A149" s="30">
        <v>144</v>
      </c>
      <c r="B149" s="33" t="s">
        <v>23</v>
      </c>
      <c r="C149" s="34" t="s">
        <v>7</v>
      </c>
      <c r="D149" s="34" t="s">
        <v>446</v>
      </c>
      <c r="E149" s="35">
        <v>3</v>
      </c>
      <c r="F149" s="34">
        <v>2</v>
      </c>
      <c r="G149" s="34" t="s">
        <v>19</v>
      </c>
      <c r="H149" s="34" t="s">
        <v>20</v>
      </c>
      <c r="I149" s="36" t="s">
        <v>104</v>
      </c>
      <c r="J149" s="36" t="s">
        <v>105</v>
      </c>
      <c r="K149" s="36" t="s">
        <v>27</v>
      </c>
      <c r="L149" s="36" t="s">
        <v>106</v>
      </c>
      <c r="M149" s="36" t="s">
        <v>1818</v>
      </c>
      <c r="N149" s="34" t="s">
        <v>282</v>
      </c>
      <c r="O149" s="1" t="s">
        <v>275</v>
      </c>
      <c r="P149" s="2" t="str">
        <f>LEFT(Table1[[#This Row],['[4']]],FIND(" ",Table1[[#This Row],['[4']]],1)-1)</f>
        <v>600</v>
      </c>
      <c r="Q149" s="2" t="str">
        <f>MID(Table1[[#This Row],['[4']]],FIND("x",Table1[[#This Row],['[4']]],1)+2,FIND("x",Table1[[#This Row],['[4']]],7)-(FIND("x",Table1[[#This Row],['[4']]],1)+2))</f>
        <v xml:space="preserve">200 </v>
      </c>
      <c r="R149" s="2" t="str">
        <f>RIGHT(Table1[[#This Row],['[4']]],LEN(Table1[[#This Row],['[4']]])-(FIND("x",Table1[[#This Row],['[4']]],7)+1))</f>
        <v>420</v>
      </c>
      <c r="S149" s="2"/>
      <c r="T149" s="2">
        <f t="shared" si="2"/>
        <v>5.04E-2</v>
      </c>
    </row>
    <row r="150" spans="1:20" ht="30" x14ac:dyDescent="0.25">
      <c r="A150" s="30">
        <v>145</v>
      </c>
      <c r="B150" s="33" t="s">
        <v>447</v>
      </c>
      <c r="C150" s="34" t="s">
        <v>18</v>
      </c>
      <c r="D150" s="34" t="s">
        <v>297</v>
      </c>
      <c r="E150" s="35">
        <v>50</v>
      </c>
      <c r="F150" s="34">
        <v>10</v>
      </c>
      <c r="G150" s="34" t="s">
        <v>19</v>
      </c>
      <c r="H150" s="34" t="s">
        <v>73</v>
      </c>
      <c r="I150" s="36" t="s">
        <v>5</v>
      </c>
      <c r="J150" s="36" t="s">
        <v>61</v>
      </c>
      <c r="K150" s="36" t="s">
        <v>27</v>
      </c>
      <c r="L150" s="36" t="s">
        <v>108</v>
      </c>
      <c r="M150" s="36" t="s">
        <v>1818</v>
      </c>
      <c r="N150" s="34" t="s">
        <v>282</v>
      </c>
      <c r="O150" s="1" t="s">
        <v>275</v>
      </c>
      <c r="P150" s="2" t="str">
        <f>LEFT(Table1[[#This Row],['[4']]],FIND(" ",Table1[[#This Row],['[4']]],1)-1)</f>
        <v>620</v>
      </c>
      <c r="Q150" s="2" t="str">
        <f>MID(Table1[[#This Row],['[4']]],FIND("x",Table1[[#This Row],['[4']]],1)+2,FIND("x",Table1[[#This Row],['[4']]],7)-(FIND("x",Table1[[#This Row],['[4']]],1)+2))</f>
        <v xml:space="preserve">370 </v>
      </c>
      <c r="R150" s="2" t="str">
        <f>RIGHT(Table1[[#This Row],['[4']]],LEN(Table1[[#This Row],['[4']]])-(FIND("x",Table1[[#This Row],['[4']]],7)+1))</f>
        <v>340</v>
      </c>
      <c r="S150" s="2"/>
      <c r="T150" s="2">
        <f t="shared" si="2"/>
        <v>7.7995999999999996E-2</v>
      </c>
    </row>
    <row r="151" spans="1:20" ht="45" x14ac:dyDescent="0.25">
      <c r="A151" s="30">
        <v>146</v>
      </c>
      <c r="B151" s="33" t="s">
        <v>448</v>
      </c>
      <c r="C151" s="34" t="s">
        <v>9</v>
      </c>
      <c r="D151" s="34" t="s">
        <v>449</v>
      </c>
      <c r="E151" s="35">
        <v>50</v>
      </c>
      <c r="F151" s="34">
        <v>1</v>
      </c>
      <c r="G151" s="34" t="s">
        <v>19</v>
      </c>
      <c r="H151" s="34" t="s">
        <v>73</v>
      </c>
      <c r="I151" s="36" t="s">
        <v>5</v>
      </c>
      <c r="J151" s="36" t="s">
        <v>49</v>
      </c>
      <c r="K151" s="36">
        <v>5</v>
      </c>
      <c r="L151" s="36">
        <v>535</v>
      </c>
      <c r="M151" s="36" t="s">
        <v>1818</v>
      </c>
      <c r="N151" s="34" t="s">
        <v>1830</v>
      </c>
      <c r="O151" s="1" t="s">
        <v>275</v>
      </c>
      <c r="P151" s="2" t="str">
        <f>LEFT(Table1[[#This Row],['[4']]],FIND(" ",Table1[[#This Row],['[4']]],1)-1)</f>
        <v>600</v>
      </c>
      <c r="Q151" s="2" t="str">
        <f>MID(Table1[[#This Row],['[4']]],FIND("x",Table1[[#This Row],['[4']]],1)+2,FIND("x",Table1[[#This Row],['[4']]],7)-(FIND("x",Table1[[#This Row],['[4']]],1)+2))</f>
        <v xml:space="preserve">600 </v>
      </c>
      <c r="R151" s="2" t="str">
        <f>RIGHT(Table1[[#This Row],['[4']]],LEN(Table1[[#This Row],['[4']]])-(FIND("x",Table1[[#This Row],['[4']]],7)+1))</f>
        <v>2000</v>
      </c>
      <c r="S151" s="2"/>
      <c r="T151" s="2">
        <f t="shared" si="2"/>
        <v>0.72</v>
      </c>
    </row>
    <row r="152" spans="1:20" ht="30" x14ac:dyDescent="0.25">
      <c r="A152" s="30">
        <v>147</v>
      </c>
      <c r="B152" s="33" t="s">
        <v>450</v>
      </c>
      <c r="C152" s="34" t="s">
        <v>11</v>
      </c>
      <c r="D152" s="34" t="s">
        <v>297</v>
      </c>
      <c r="E152" s="35">
        <v>50</v>
      </c>
      <c r="F152" s="34">
        <v>20</v>
      </c>
      <c r="G152" s="34" t="s">
        <v>19</v>
      </c>
      <c r="H152" s="34" t="s">
        <v>73</v>
      </c>
      <c r="I152" s="36" t="s">
        <v>5</v>
      </c>
      <c r="J152" s="36" t="s">
        <v>110</v>
      </c>
      <c r="K152" s="36" t="s">
        <v>27</v>
      </c>
      <c r="L152" s="36" t="s">
        <v>108</v>
      </c>
      <c r="M152" s="36" t="s">
        <v>1818</v>
      </c>
      <c r="N152" s="34" t="s">
        <v>282</v>
      </c>
      <c r="O152" s="1" t="s">
        <v>275</v>
      </c>
      <c r="P152" s="2" t="str">
        <f>LEFT(Table1[[#This Row],['[4']]],FIND(" ",Table1[[#This Row],['[4']]],1)-1)</f>
        <v>620</v>
      </c>
      <c r="Q152" s="2" t="str">
        <f>MID(Table1[[#This Row],['[4']]],FIND("x",Table1[[#This Row],['[4']]],1)+2,FIND("x",Table1[[#This Row],['[4']]],7)-(FIND("x",Table1[[#This Row],['[4']]],1)+2))</f>
        <v xml:space="preserve">370 </v>
      </c>
      <c r="R152" s="2" t="str">
        <f>RIGHT(Table1[[#This Row],['[4']]],LEN(Table1[[#This Row],['[4']]])-(FIND("x",Table1[[#This Row],['[4']]],7)+1))</f>
        <v>340</v>
      </c>
      <c r="S152" s="2"/>
      <c r="T152" s="2">
        <f t="shared" si="2"/>
        <v>7.7995999999999996E-2</v>
      </c>
    </row>
    <row r="153" spans="1:20" ht="30" x14ac:dyDescent="0.25">
      <c r="A153" s="30">
        <v>148</v>
      </c>
      <c r="B153" s="33" t="s">
        <v>451</v>
      </c>
      <c r="C153" s="34" t="s">
        <v>8</v>
      </c>
      <c r="D153" s="34" t="s">
        <v>452</v>
      </c>
      <c r="E153" s="35">
        <v>50</v>
      </c>
      <c r="F153" s="34">
        <v>9</v>
      </c>
      <c r="G153" s="34" t="s">
        <v>19</v>
      </c>
      <c r="H153" s="34" t="s">
        <v>73</v>
      </c>
      <c r="I153" s="36" t="s">
        <v>5</v>
      </c>
      <c r="J153" s="36" t="s">
        <v>110</v>
      </c>
      <c r="K153" s="36" t="s">
        <v>27</v>
      </c>
      <c r="L153" s="36" t="s">
        <v>108</v>
      </c>
      <c r="M153" s="36" t="s">
        <v>1818</v>
      </c>
      <c r="N153" s="34" t="s">
        <v>282</v>
      </c>
      <c r="O153" s="1" t="s">
        <v>275</v>
      </c>
      <c r="P153" s="2" t="str">
        <f>LEFT(Table1[[#This Row],['[4']]],FIND(" ",Table1[[#This Row],['[4']]],1)-1)</f>
        <v>800</v>
      </c>
      <c r="Q153" s="2" t="str">
        <f>MID(Table1[[#This Row],['[4']]],FIND("x",Table1[[#This Row],['[4']]],1)+2,FIND("x",Table1[[#This Row],['[4']]],7)-(FIND("x",Table1[[#This Row],['[4']]],1)+2))</f>
        <v xml:space="preserve">400 </v>
      </c>
      <c r="R153" s="2" t="str">
        <f>RIGHT(Table1[[#This Row],['[4']]],LEN(Table1[[#This Row],['[4']]])-(FIND("x",Table1[[#This Row],['[4']]],7)+1))</f>
        <v>1920</v>
      </c>
      <c r="S153" s="2"/>
      <c r="T153" s="2">
        <f t="shared" si="2"/>
        <v>0.61439999999999995</v>
      </c>
    </row>
    <row r="154" spans="1:20" ht="30" x14ac:dyDescent="0.25">
      <c r="A154" s="30">
        <v>149</v>
      </c>
      <c r="B154" s="33" t="s">
        <v>453</v>
      </c>
      <c r="C154" s="34" t="s">
        <v>8</v>
      </c>
      <c r="D154" s="34" t="s">
        <v>454</v>
      </c>
      <c r="E154" s="35">
        <v>7</v>
      </c>
      <c r="F154" s="34">
        <v>9</v>
      </c>
      <c r="G154" s="34" t="s">
        <v>19</v>
      </c>
      <c r="H154" s="34" t="s">
        <v>73</v>
      </c>
      <c r="I154" s="36" t="s">
        <v>5</v>
      </c>
      <c r="J154" s="36" t="s">
        <v>110</v>
      </c>
      <c r="K154" s="36" t="s">
        <v>27</v>
      </c>
      <c r="L154" s="36" t="s">
        <v>108</v>
      </c>
      <c r="M154" s="36" t="s">
        <v>1818</v>
      </c>
      <c r="N154" s="34" t="s">
        <v>282</v>
      </c>
      <c r="O154" s="1" t="s">
        <v>275</v>
      </c>
      <c r="P154" s="2" t="str">
        <f>LEFT(Table1[[#This Row],['[4']]],FIND(" ",Table1[[#This Row],['[4']]],1)-1)</f>
        <v>500</v>
      </c>
      <c r="Q154" s="2" t="str">
        <f>MID(Table1[[#This Row],['[4']]],FIND("x",Table1[[#This Row],['[4']]],1)+2,FIND("x",Table1[[#This Row],['[4']]],7)-(FIND("x",Table1[[#This Row],['[4']]],1)+2))</f>
        <v xml:space="preserve">500 </v>
      </c>
      <c r="R154" s="2" t="str">
        <f>RIGHT(Table1[[#This Row],['[4']]],LEN(Table1[[#This Row],['[4']]])-(FIND("x",Table1[[#This Row],['[4']]],7)+1))</f>
        <v>1080</v>
      </c>
      <c r="S154" s="2"/>
      <c r="T154" s="2">
        <f t="shared" si="2"/>
        <v>0.27</v>
      </c>
    </row>
    <row r="155" spans="1:20" ht="30" x14ac:dyDescent="0.25">
      <c r="A155" s="30">
        <v>150</v>
      </c>
      <c r="B155" s="33" t="s">
        <v>455</v>
      </c>
      <c r="C155" s="34" t="s">
        <v>8</v>
      </c>
      <c r="D155" s="34" t="s">
        <v>456</v>
      </c>
      <c r="E155" s="35">
        <v>45</v>
      </c>
      <c r="F155" s="34">
        <v>6</v>
      </c>
      <c r="G155" s="34" t="s">
        <v>19</v>
      </c>
      <c r="H155" s="34" t="s">
        <v>73</v>
      </c>
      <c r="I155" s="36" t="s">
        <v>5</v>
      </c>
      <c r="J155" s="36" t="s">
        <v>110</v>
      </c>
      <c r="K155" s="36" t="s">
        <v>27</v>
      </c>
      <c r="L155" s="36" t="s">
        <v>108</v>
      </c>
      <c r="M155" s="36" t="s">
        <v>1818</v>
      </c>
      <c r="N155" s="34" t="s">
        <v>282</v>
      </c>
      <c r="O155" s="1" t="s">
        <v>275</v>
      </c>
      <c r="P155" s="2" t="str">
        <f>LEFT(Table1[[#This Row],['[4']]],FIND(" ",Table1[[#This Row],['[4']]],1)-1)</f>
        <v>2200</v>
      </c>
      <c r="Q155" s="2" t="str">
        <f>MID(Table1[[#This Row],['[4']]],FIND("x",Table1[[#This Row],['[4']]],1)+2,FIND("x",Table1[[#This Row],['[4']]],7)-(FIND("x",Table1[[#This Row],['[4']]],1)+2))</f>
        <v xml:space="preserve">800 </v>
      </c>
      <c r="R155" s="2" t="str">
        <f>RIGHT(Table1[[#This Row],['[4']]],LEN(Table1[[#This Row],['[4']]])-(FIND("x",Table1[[#This Row],['[4']]],7)+1))</f>
        <v>1180</v>
      </c>
      <c r="S155" s="2"/>
      <c r="T155" s="2">
        <f t="shared" si="2"/>
        <v>2.0768</v>
      </c>
    </row>
    <row r="156" spans="1:20" ht="30" x14ac:dyDescent="0.25">
      <c r="A156" s="30">
        <v>151</v>
      </c>
      <c r="B156" s="33" t="s">
        <v>457</v>
      </c>
      <c r="C156" s="34" t="s">
        <v>8</v>
      </c>
      <c r="D156" s="34" t="s">
        <v>458</v>
      </c>
      <c r="E156" s="35">
        <v>10</v>
      </c>
      <c r="F156" s="34">
        <v>3</v>
      </c>
      <c r="G156" s="34" t="s">
        <v>19</v>
      </c>
      <c r="H156" s="34" t="s">
        <v>73</v>
      </c>
      <c r="I156" s="36" t="s">
        <v>5</v>
      </c>
      <c r="J156" s="36" t="s">
        <v>110</v>
      </c>
      <c r="K156" s="36" t="s">
        <v>27</v>
      </c>
      <c r="L156" s="36" t="s">
        <v>108</v>
      </c>
      <c r="M156" s="36" t="s">
        <v>1818</v>
      </c>
      <c r="N156" s="34" t="s">
        <v>282</v>
      </c>
      <c r="O156" s="1" t="s">
        <v>275</v>
      </c>
      <c r="P156" s="2" t="str">
        <f>LEFT(Table1[[#This Row],['[4']]],FIND(" ",Table1[[#This Row],['[4']]],1)-1)</f>
        <v>1400</v>
      </c>
      <c r="Q156" s="2" t="str">
        <f>MID(Table1[[#This Row],['[4']]],FIND("x",Table1[[#This Row],['[4']]],1)+2,FIND("x",Table1[[#This Row],['[4']]],7)-(FIND("x",Table1[[#This Row],['[4']]],1)+2))</f>
        <v xml:space="preserve">360 </v>
      </c>
      <c r="R156" s="2" t="str">
        <f>RIGHT(Table1[[#This Row],['[4']]],LEN(Table1[[#This Row],['[4']]])-(FIND("x",Table1[[#This Row],['[4']]],7)+1))</f>
        <v>550</v>
      </c>
      <c r="S156" s="2"/>
      <c r="T156" s="2">
        <f t="shared" si="2"/>
        <v>0.2772</v>
      </c>
    </row>
    <row r="157" spans="1:20" ht="30" x14ac:dyDescent="0.25">
      <c r="A157" s="30">
        <v>152</v>
      </c>
      <c r="B157" s="33" t="s">
        <v>459</v>
      </c>
      <c r="C157" s="34" t="s">
        <v>8</v>
      </c>
      <c r="D157" s="34" t="s">
        <v>460</v>
      </c>
      <c r="E157" s="35">
        <v>20</v>
      </c>
      <c r="F157" s="34">
        <v>3</v>
      </c>
      <c r="G157" s="34" t="s">
        <v>19</v>
      </c>
      <c r="H157" s="34" t="s">
        <v>73</v>
      </c>
      <c r="I157" s="36" t="s">
        <v>5</v>
      </c>
      <c r="J157" s="36" t="s">
        <v>110</v>
      </c>
      <c r="K157" s="36" t="s">
        <v>27</v>
      </c>
      <c r="L157" s="36" t="s">
        <v>108</v>
      </c>
      <c r="M157" s="36" t="s">
        <v>1818</v>
      </c>
      <c r="N157" s="34" t="s">
        <v>282</v>
      </c>
      <c r="O157" s="1" t="s">
        <v>275</v>
      </c>
      <c r="P157" s="2" t="str">
        <f>LEFT(Table1[[#This Row],['[4']]],FIND(" ",Table1[[#This Row],['[4']]],1)-1)</f>
        <v>1400</v>
      </c>
      <c r="Q157" s="2" t="str">
        <f>MID(Table1[[#This Row],['[4']]],FIND("x",Table1[[#This Row],['[4']]],1)+2,FIND("x",Table1[[#This Row],['[4']]],7)-(FIND("x",Table1[[#This Row],['[4']]],1)+2))</f>
        <v xml:space="preserve">600 </v>
      </c>
      <c r="R157" s="2" t="str">
        <f>RIGHT(Table1[[#This Row],['[4']]],LEN(Table1[[#This Row],['[4']]])-(FIND("x",Table1[[#This Row],['[4']]],7)+1))</f>
        <v>755</v>
      </c>
      <c r="S157" s="2"/>
      <c r="T157" s="2">
        <f t="shared" si="2"/>
        <v>0.63419999999999999</v>
      </c>
    </row>
    <row r="158" spans="1:20" ht="30" x14ac:dyDescent="0.25">
      <c r="A158" s="30">
        <v>153</v>
      </c>
      <c r="B158" s="33" t="s">
        <v>461</v>
      </c>
      <c r="C158" s="34" t="s">
        <v>8</v>
      </c>
      <c r="D158" s="34" t="s">
        <v>313</v>
      </c>
      <c r="E158" s="35">
        <v>5</v>
      </c>
      <c r="F158" s="34">
        <v>10</v>
      </c>
      <c r="G158" s="34" t="s">
        <v>19</v>
      </c>
      <c r="H158" s="34" t="s">
        <v>73</v>
      </c>
      <c r="I158" s="36" t="s">
        <v>5</v>
      </c>
      <c r="J158" s="36" t="s">
        <v>111</v>
      </c>
      <c r="K158" s="36" t="s">
        <v>27</v>
      </c>
      <c r="L158" s="36" t="s">
        <v>112</v>
      </c>
      <c r="M158" s="36" t="s">
        <v>1818</v>
      </c>
      <c r="N158" s="34" t="s">
        <v>282</v>
      </c>
      <c r="O158" s="1" t="s">
        <v>275</v>
      </c>
      <c r="P158" s="2" t="str">
        <f>LEFT(Table1[[#This Row],['[4']]],FIND(" ",Table1[[#This Row],['[4']]],1)-1)</f>
        <v>500</v>
      </c>
      <c r="Q158" s="2" t="str">
        <f>MID(Table1[[#This Row],['[4']]],FIND("x",Table1[[#This Row],['[4']]],1)+2,FIND("x",Table1[[#This Row],['[4']]],7)-(FIND("x",Table1[[#This Row],['[4']]],1)+2))</f>
        <v xml:space="preserve">500 </v>
      </c>
      <c r="R158" s="2" t="str">
        <f>RIGHT(Table1[[#This Row],['[4']]],LEN(Table1[[#This Row],['[4']]])-(FIND("x",Table1[[#This Row],['[4']]],7)+1))</f>
        <v>900</v>
      </c>
      <c r="S158" s="2"/>
      <c r="T158" s="2">
        <f t="shared" si="2"/>
        <v>0.22500000000000001</v>
      </c>
    </row>
    <row r="159" spans="1:20" ht="30" x14ac:dyDescent="0.25">
      <c r="A159" s="30">
        <v>154</v>
      </c>
      <c r="B159" s="33" t="s">
        <v>462</v>
      </c>
      <c r="C159" s="34" t="s">
        <v>8</v>
      </c>
      <c r="D159" s="34" t="s">
        <v>463</v>
      </c>
      <c r="E159" s="35">
        <v>20</v>
      </c>
      <c r="F159" s="34">
        <v>4</v>
      </c>
      <c r="G159" s="34" t="s">
        <v>19</v>
      </c>
      <c r="H159" s="34" t="s">
        <v>73</v>
      </c>
      <c r="I159" s="36" t="s">
        <v>5</v>
      </c>
      <c r="J159" s="36" t="s">
        <v>111</v>
      </c>
      <c r="K159" s="36" t="s">
        <v>27</v>
      </c>
      <c r="L159" s="36" t="s">
        <v>112</v>
      </c>
      <c r="M159" s="36" t="s">
        <v>1818</v>
      </c>
      <c r="N159" s="34" t="s">
        <v>282</v>
      </c>
      <c r="O159" s="1" t="s">
        <v>275</v>
      </c>
      <c r="P159" s="2" t="str">
        <f>LEFT(Table1[[#This Row],['[4']]],FIND(" ",Table1[[#This Row],['[4']]],1)-1)</f>
        <v>4200</v>
      </c>
      <c r="Q159" s="2" t="str">
        <f>MID(Table1[[#This Row],['[4']]],FIND("x",Table1[[#This Row],['[4']]],1)+2,FIND("x",Table1[[#This Row],['[4']]],7)-(FIND("x",Table1[[#This Row],['[4']]],1)+2))</f>
        <v xml:space="preserve">400 </v>
      </c>
      <c r="R159" s="2" t="str">
        <f>RIGHT(Table1[[#This Row],['[4']]],LEN(Table1[[#This Row],['[4']]])-(FIND("x",Table1[[#This Row],['[4']]],7)+1))</f>
        <v>1800</v>
      </c>
      <c r="S159" s="2"/>
      <c r="T159" s="2">
        <f t="shared" si="2"/>
        <v>3.024</v>
      </c>
    </row>
    <row r="160" spans="1:20" ht="30" x14ac:dyDescent="0.25">
      <c r="A160" s="30">
        <v>155</v>
      </c>
      <c r="B160" s="33" t="s">
        <v>464</v>
      </c>
      <c r="C160" s="34" t="s">
        <v>8</v>
      </c>
      <c r="D160" s="34" t="s">
        <v>465</v>
      </c>
      <c r="E160" s="35">
        <v>20</v>
      </c>
      <c r="F160" s="34">
        <v>1</v>
      </c>
      <c r="G160" s="34" t="s">
        <v>19</v>
      </c>
      <c r="H160" s="34" t="s">
        <v>73</v>
      </c>
      <c r="I160" s="36" t="s">
        <v>5</v>
      </c>
      <c r="J160" s="36" t="s">
        <v>111</v>
      </c>
      <c r="K160" s="36" t="s">
        <v>27</v>
      </c>
      <c r="L160" s="36" t="s">
        <v>112</v>
      </c>
      <c r="M160" s="36" t="s">
        <v>1818</v>
      </c>
      <c r="N160" s="34" t="s">
        <v>282</v>
      </c>
      <c r="O160" s="1" t="s">
        <v>275</v>
      </c>
      <c r="P160" s="2" t="str">
        <f>LEFT(Table1[[#This Row],['[4']]],FIND(" ",Table1[[#This Row],['[4']]],1)-1)</f>
        <v>3200</v>
      </c>
      <c r="Q160" s="2" t="str">
        <f>MID(Table1[[#This Row],['[4']]],FIND("x",Table1[[#This Row],['[4']]],1)+2,FIND("x",Table1[[#This Row],['[4']]],7)-(FIND("x",Table1[[#This Row],['[4']]],1)+2))</f>
        <v xml:space="preserve">800 </v>
      </c>
      <c r="R160" s="2" t="str">
        <f>RIGHT(Table1[[#This Row],['[4']]],LEN(Table1[[#This Row],['[4']]])-(FIND("x",Table1[[#This Row],['[4']]],7)+1))</f>
        <v>755</v>
      </c>
      <c r="S160" s="2"/>
      <c r="T160" s="2">
        <f t="shared" si="2"/>
        <v>1.9328000000000001</v>
      </c>
    </row>
    <row r="161" spans="1:20" ht="30" x14ac:dyDescent="0.25">
      <c r="A161" s="30">
        <v>156</v>
      </c>
      <c r="B161" s="33" t="s">
        <v>450</v>
      </c>
      <c r="C161" s="34" t="s">
        <v>11</v>
      </c>
      <c r="D161" s="34" t="s">
        <v>297</v>
      </c>
      <c r="E161" s="35">
        <v>50</v>
      </c>
      <c r="F161" s="34">
        <v>10</v>
      </c>
      <c r="G161" s="34" t="s">
        <v>19</v>
      </c>
      <c r="H161" s="34" t="s">
        <v>73</v>
      </c>
      <c r="I161" s="36" t="s">
        <v>25</v>
      </c>
      <c r="J161" s="36" t="s">
        <v>113</v>
      </c>
      <c r="K161" s="36" t="s">
        <v>27</v>
      </c>
      <c r="L161" s="36" t="s">
        <v>114</v>
      </c>
      <c r="M161" s="36" t="s">
        <v>1818</v>
      </c>
      <c r="N161" s="34" t="s">
        <v>282</v>
      </c>
      <c r="O161" s="1" t="s">
        <v>275</v>
      </c>
      <c r="P161" s="2" t="str">
        <f>LEFT(Table1[[#This Row],['[4']]],FIND(" ",Table1[[#This Row],['[4']]],1)-1)</f>
        <v>620</v>
      </c>
      <c r="Q161" s="2" t="str">
        <f>MID(Table1[[#This Row],['[4']]],FIND("x",Table1[[#This Row],['[4']]],1)+2,FIND("x",Table1[[#This Row],['[4']]],7)-(FIND("x",Table1[[#This Row],['[4']]],1)+2))</f>
        <v xml:space="preserve">370 </v>
      </c>
      <c r="R161" s="2" t="str">
        <f>RIGHT(Table1[[#This Row],['[4']]],LEN(Table1[[#This Row],['[4']]])-(FIND("x",Table1[[#This Row],['[4']]],7)+1))</f>
        <v>340</v>
      </c>
      <c r="S161" s="2"/>
      <c r="T161" s="2">
        <f t="shared" si="2"/>
        <v>7.7995999999999996E-2</v>
      </c>
    </row>
    <row r="162" spans="1:20" ht="30" x14ac:dyDescent="0.25">
      <c r="A162" s="30">
        <v>157</v>
      </c>
      <c r="B162" s="33" t="s">
        <v>466</v>
      </c>
      <c r="C162" s="34" t="s">
        <v>8</v>
      </c>
      <c r="D162" s="34" t="s">
        <v>467</v>
      </c>
      <c r="E162" s="35">
        <v>20</v>
      </c>
      <c r="F162" s="34">
        <v>9</v>
      </c>
      <c r="G162" s="34" t="s">
        <v>19</v>
      </c>
      <c r="H162" s="34" t="s">
        <v>73</v>
      </c>
      <c r="I162" s="36" t="s">
        <v>25</v>
      </c>
      <c r="J162" s="36" t="s">
        <v>113</v>
      </c>
      <c r="K162" s="36" t="s">
        <v>27</v>
      </c>
      <c r="L162" s="36" t="s">
        <v>112</v>
      </c>
      <c r="M162" s="36" t="s">
        <v>1818</v>
      </c>
      <c r="N162" s="34" t="s">
        <v>282</v>
      </c>
      <c r="O162" s="1" t="s">
        <v>275</v>
      </c>
      <c r="P162" s="2" t="str">
        <f>LEFT(Table1[[#This Row],['[4']]],FIND(" ",Table1[[#This Row],['[4']]],1)-1)</f>
        <v>800</v>
      </c>
      <c r="Q162" s="2" t="str">
        <f>MID(Table1[[#This Row],['[4']]],FIND("x",Table1[[#This Row],['[4']]],1)+2,FIND("x",Table1[[#This Row],['[4']]],7)-(FIND("x",Table1[[#This Row],['[4']]],1)+2))</f>
        <v xml:space="preserve">400 </v>
      </c>
      <c r="R162" s="2" t="str">
        <f>RIGHT(Table1[[#This Row],['[4']]],LEN(Table1[[#This Row],['[4']]])-(FIND("x",Table1[[#This Row],['[4']]],7)+1))</f>
        <v>855</v>
      </c>
      <c r="S162" s="2"/>
      <c r="T162" s="2">
        <f t="shared" si="2"/>
        <v>0.27360000000000001</v>
      </c>
    </row>
    <row r="163" spans="1:20" ht="30" x14ac:dyDescent="0.25">
      <c r="A163" s="30">
        <v>158</v>
      </c>
      <c r="B163" s="33" t="s">
        <v>468</v>
      </c>
      <c r="C163" s="34" t="s">
        <v>8</v>
      </c>
      <c r="D163" s="34" t="s">
        <v>452</v>
      </c>
      <c r="E163" s="35">
        <v>20</v>
      </c>
      <c r="F163" s="34">
        <v>1</v>
      </c>
      <c r="G163" s="34" t="s">
        <v>19</v>
      </c>
      <c r="H163" s="34" t="s">
        <v>73</v>
      </c>
      <c r="I163" s="36" t="s">
        <v>25</v>
      </c>
      <c r="J163" s="36" t="s">
        <v>113</v>
      </c>
      <c r="K163" s="36" t="s">
        <v>27</v>
      </c>
      <c r="L163" s="36" t="s">
        <v>112</v>
      </c>
      <c r="M163" s="36" t="s">
        <v>1818</v>
      </c>
      <c r="N163" s="34" t="s">
        <v>282</v>
      </c>
      <c r="O163" s="1" t="s">
        <v>275</v>
      </c>
      <c r="P163" s="2" t="str">
        <f>LEFT(Table1[[#This Row],['[4']]],FIND(" ",Table1[[#This Row],['[4']]],1)-1)</f>
        <v>800</v>
      </c>
      <c r="Q163" s="2" t="str">
        <f>MID(Table1[[#This Row],['[4']]],FIND("x",Table1[[#This Row],['[4']]],1)+2,FIND("x",Table1[[#This Row],['[4']]],7)-(FIND("x",Table1[[#This Row],['[4']]],1)+2))</f>
        <v xml:space="preserve">400 </v>
      </c>
      <c r="R163" s="2" t="str">
        <f>RIGHT(Table1[[#This Row],['[4']]],LEN(Table1[[#This Row],['[4']]])-(FIND("x",Table1[[#This Row],['[4']]],7)+1))</f>
        <v>1920</v>
      </c>
      <c r="S163" s="2"/>
      <c r="T163" s="2">
        <f t="shared" si="2"/>
        <v>0.61439999999999995</v>
      </c>
    </row>
    <row r="164" spans="1:20" ht="30" x14ac:dyDescent="0.25">
      <c r="A164" s="30">
        <v>159</v>
      </c>
      <c r="B164" s="33" t="s">
        <v>450</v>
      </c>
      <c r="C164" s="34" t="s">
        <v>11</v>
      </c>
      <c r="D164" s="34" t="s">
        <v>297</v>
      </c>
      <c r="E164" s="35">
        <v>50</v>
      </c>
      <c r="F164" s="34">
        <v>5</v>
      </c>
      <c r="G164" s="34" t="s">
        <v>19</v>
      </c>
      <c r="H164" s="34" t="s">
        <v>73</v>
      </c>
      <c r="I164" s="36" t="s">
        <v>25</v>
      </c>
      <c r="J164" s="36" t="s">
        <v>90</v>
      </c>
      <c r="K164" s="36" t="s">
        <v>27</v>
      </c>
      <c r="L164" s="36" t="s">
        <v>115</v>
      </c>
      <c r="M164" s="36" t="s">
        <v>1818</v>
      </c>
      <c r="N164" s="34" t="s">
        <v>282</v>
      </c>
      <c r="O164" s="1" t="s">
        <v>275</v>
      </c>
      <c r="P164" s="2" t="str">
        <f>LEFT(Table1[[#This Row],['[4']]],FIND(" ",Table1[[#This Row],['[4']]],1)-1)</f>
        <v>620</v>
      </c>
      <c r="Q164" s="2" t="str">
        <f>MID(Table1[[#This Row],['[4']]],FIND("x",Table1[[#This Row],['[4']]],1)+2,FIND("x",Table1[[#This Row],['[4']]],7)-(FIND("x",Table1[[#This Row],['[4']]],1)+2))</f>
        <v xml:space="preserve">370 </v>
      </c>
      <c r="R164" s="2" t="str">
        <f>RIGHT(Table1[[#This Row],['[4']]],LEN(Table1[[#This Row],['[4']]])-(FIND("x",Table1[[#This Row],['[4']]],7)+1))</f>
        <v>340</v>
      </c>
      <c r="S164" s="2"/>
      <c r="T164" s="2">
        <f t="shared" si="2"/>
        <v>7.7995999999999996E-2</v>
      </c>
    </row>
    <row r="165" spans="1:20" ht="30" x14ac:dyDescent="0.25">
      <c r="A165" s="30">
        <v>160</v>
      </c>
      <c r="B165" s="33" t="s">
        <v>450</v>
      </c>
      <c r="C165" s="34" t="s">
        <v>11</v>
      </c>
      <c r="D165" s="34" t="s">
        <v>297</v>
      </c>
      <c r="E165" s="35">
        <v>50</v>
      </c>
      <c r="F165" s="34">
        <v>6</v>
      </c>
      <c r="G165" s="34" t="s">
        <v>19</v>
      </c>
      <c r="H165" s="34" t="s">
        <v>73</v>
      </c>
      <c r="I165" s="36" t="s">
        <v>5</v>
      </c>
      <c r="J165" s="36" t="s">
        <v>37</v>
      </c>
      <c r="K165" s="36" t="s">
        <v>27</v>
      </c>
      <c r="L165" s="36" t="s">
        <v>116</v>
      </c>
      <c r="M165" s="36" t="s">
        <v>1818</v>
      </c>
      <c r="N165" s="34" t="s">
        <v>282</v>
      </c>
      <c r="O165" s="1" t="s">
        <v>275</v>
      </c>
      <c r="P165" s="2" t="str">
        <f>LEFT(Table1[[#This Row],['[4']]],FIND(" ",Table1[[#This Row],['[4']]],1)-1)</f>
        <v>620</v>
      </c>
      <c r="Q165" s="2" t="str">
        <f>MID(Table1[[#This Row],['[4']]],FIND("x",Table1[[#This Row],['[4']]],1)+2,FIND("x",Table1[[#This Row],['[4']]],7)-(FIND("x",Table1[[#This Row],['[4']]],1)+2))</f>
        <v xml:space="preserve">370 </v>
      </c>
      <c r="R165" s="2" t="str">
        <f>RIGHT(Table1[[#This Row],['[4']]],LEN(Table1[[#This Row],['[4']]])-(FIND("x",Table1[[#This Row],['[4']]],7)+1))</f>
        <v>340</v>
      </c>
      <c r="S165" s="2"/>
      <c r="T165" s="2">
        <f t="shared" si="2"/>
        <v>7.7995999999999996E-2</v>
      </c>
    </row>
    <row r="166" spans="1:20" ht="30" x14ac:dyDescent="0.25">
      <c r="A166" s="30">
        <v>161</v>
      </c>
      <c r="B166" s="33" t="s">
        <v>469</v>
      </c>
      <c r="C166" s="34" t="s">
        <v>8</v>
      </c>
      <c r="D166" s="34" t="s">
        <v>470</v>
      </c>
      <c r="E166" s="35">
        <v>7</v>
      </c>
      <c r="F166" s="34">
        <v>3</v>
      </c>
      <c r="G166" s="34" t="s">
        <v>19</v>
      </c>
      <c r="H166" s="34" t="s">
        <v>73</v>
      </c>
      <c r="I166" s="36" t="s">
        <v>25</v>
      </c>
      <c r="J166" s="36" t="s">
        <v>37</v>
      </c>
      <c r="K166" s="36" t="s">
        <v>27</v>
      </c>
      <c r="L166" s="36" t="s">
        <v>116</v>
      </c>
      <c r="M166" s="36" t="s">
        <v>1818</v>
      </c>
      <c r="N166" s="34" t="s">
        <v>282</v>
      </c>
      <c r="O166" s="1" t="s">
        <v>275</v>
      </c>
      <c r="P166" s="2" t="str">
        <f>LEFT(Table1[[#This Row],['[4']]],FIND(" ",Table1[[#This Row],['[4']]],1)-1)</f>
        <v>540</v>
      </c>
      <c r="Q166" s="2" t="str">
        <f>MID(Table1[[#This Row],['[4']]],FIND("x",Table1[[#This Row],['[4']]],1)+2,FIND("x",Table1[[#This Row],['[4']]],7)-(FIND("x",Table1[[#This Row],['[4']]],1)+2))</f>
        <v xml:space="preserve">600 </v>
      </c>
      <c r="R166" s="2" t="str">
        <f>RIGHT(Table1[[#This Row],['[4']]],LEN(Table1[[#This Row],['[4']]])-(FIND("x",Table1[[#This Row],['[4']]],7)+1))</f>
        <v>700</v>
      </c>
      <c r="S166" s="2"/>
      <c r="T166" s="2">
        <f t="shared" si="2"/>
        <v>0.2268</v>
      </c>
    </row>
    <row r="167" spans="1:20" ht="30" x14ac:dyDescent="0.25">
      <c r="A167" s="30">
        <v>162</v>
      </c>
      <c r="B167" s="33" t="s">
        <v>471</v>
      </c>
      <c r="C167" s="34" t="s">
        <v>8</v>
      </c>
      <c r="D167" s="34" t="s">
        <v>472</v>
      </c>
      <c r="E167" s="35">
        <v>40</v>
      </c>
      <c r="F167" s="34">
        <v>1</v>
      </c>
      <c r="G167" s="34" t="s">
        <v>19</v>
      </c>
      <c r="H167" s="34" t="s">
        <v>73</v>
      </c>
      <c r="I167" s="36" t="s">
        <v>25</v>
      </c>
      <c r="J167" s="36" t="s">
        <v>37</v>
      </c>
      <c r="K167" s="36" t="s">
        <v>27</v>
      </c>
      <c r="L167" s="36" t="s">
        <v>116</v>
      </c>
      <c r="M167" s="36" t="s">
        <v>1818</v>
      </c>
      <c r="N167" s="34" t="s">
        <v>117</v>
      </c>
      <c r="O167" s="1" t="s">
        <v>275</v>
      </c>
      <c r="P167" s="2" t="str">
        <f>LEFT(Table1[[#This Row],['[4']]],FIND(" ",Table1[[#This Row],['[4']]],1)-1)</f>
        <v>2000</v>
      </c>
      <c r="Q167" s="2" t="str">
        <f>MID(Table1[[#This Row],['[4']]],FIND("x",Table1[[#This Row],['[4']]],1)+2,FIND("x",Table1[[#This Row],['[4']]],7)-(FIND("x",Table1[[#This Row],['[4']]],1)+2))</f>
        <v xml:space="preserve">2400 </v>
      </c>
      <c r="R167" s="2" t="str">
        <f>RIGHT(Table1[[#This Row],['[4']]],LEN(Table1[[#This Row],['[4']]])-(FIND("x",Table1[[#This Row],['[4']]],7)+1))</f>
        <v>740</v>
      </c>
      <c r="S167" s="2"/>
      <c r="T167" s="2">
        <f t="shared" si="2"/>
        <v>3.552</v>
      </c>
    </row>
    <row r="168" spans="1:20" ht="30" x14ac:dyDescent="0.25">
      <c r="A168" s="30">
        <v>163</v>
      </c>
      <c r="B168" s="33" t="s">
        <v>451</v>
      </c>
      <c r="C168" s="34" t="s">
        <v>8</v>
      </c>
      <c r="D168" s="34" t="s">
        <v>473</v>
      </c>
      <c r="E168" s="35">
        <v>100</v>
      </c>
      <c r="F168" s="34">
        <v>1</v>
      </c>
      <c r="G168" s="34" t="s">
        <v>19</v>
      </c>
      <c r="H168" s="34" t="s">
        <v>73</v>
      </c>
      <c r="I168" s="36" t="s">
        <v>25</v>
      </c>
      <c r="J168" s="36" t="s">
        <v>37</v>
      </c>
      <c r="K168" s="36" t="s">
        <v>27</v>
      </c>
      <c r="L168" s="36" t="s">
        <v>116</v>
      </c>
      <c r="M168" s="36" t="s">
        <v>1818</v>
      </c>
      <c r="N168" s="34" t="s">
        <v>282</v>
      </c>
      <c r="O168" s="1" t="s">
        <v>275</v>
      </c>
      <c r="P168" s="2" t="str">
        <f>LEFT(Table1[[#This Row],['[4']]],FIND(" ",Table1[[#This Row],['[4']]],1)-1)</f>
        <v>400</v>
      </c>
      <c r="Q168" s="2" t="str">
        <f>MID(Table1[[#This Row],['[4']]],FIND("x",Table1[[#This Row],['[4']]],1)+2,FIND("x",Table1[[#This Row],['[4']]],7)-(FIND("x",Table1[[#This Row],['[4']]],1)+2))</f>
        <v xml:space="preserve">2400 </v>
      </c>
      <c r="R168" s="2" t="str">
        <f>RIGHT(Table1[[#This Row],['[4']]],LEN(Table1[[#This Row],['[4']]])-(FIND("x",Table1[[#This Row],['[4']]],7)+1))</f>
        <v>2000</v>
      </c>
      <c r="S168" s="2"/>
      <c r="T168" s="2">
        <f t="shared" si="2"/>
        <v>1.92</v>
      </c>
    </row>
    <row r="169" spans="1:20" ht="30" x14ac:dyDescent="0.25">
      <c r="A169" s="30">
        <v>164</v>
      </c>
      <c r="B169" s="33" t="s">
        <v>474</v>
      </c>
      <c r="C169" s="34" t="s">
        <v>11</v>
      </c>
      <c r="D169" s="34" t="s">
        <v>297</v>
      </c>
      <c r="E169" s="35">
        <v>50</v>
      </c>
      <c r="F169" s="34">
        <v>12</v>
      </c>
      <c r="G169" s="34" t="s">
        <v>19</v>
      </c>
      <c r="H169" s="34" t="s">
        <v>73</v>
      </c>
      <c r="I169" s="36" t="s">
        <v>25</v>
      </c>
      <c r="J169" s="36" t="s">
        <v>118</v>
      </c>
      <c r="K169" s="36" t="s">
        <v>27</v>
      </c>
      <c r="L169" s="36" t="s">
        <v>119</v>
      </c>
      <c r="M169" s="36" t="s">
        <v>1818</v>
      </c>
      <c r="N169" s="34" t="s">
        <v>282</v>
      </c>
      <c r="O169" s="1" t="s">
        <v>275</v>
      </c>
      <c r="P169" s="2" t="str">
        <f>LEFT(Table1[[#This Row],['[4']]],FIND(" ",Table1[[#This Row],['[4']]],1)-1)</f>
        <v>620</v>
      </c>
      <c r="Q169" s="2" t="str">
        <f>MID(Table1[[#This Row],['[4']]],FIND("x",Table1[[#This Row],['[4']]],1)+2,FIND("x",Table1[[#This Row],['[4']]],7)-(FIND("x",Table1[[#This Row],['[4']]],1)+2))</f>
        <v xml:space="preserve">370 </v>
      </c>
      <c r="R169" s="2" t="str">
        <f>RIGHT(Table1[[#This Row],['[4']]],LEN(Table1[[#This Row],['[4']]])-(FIND("x",Table1[[#This Row],['[4']]],7)+1))</f>
        <v>340</v>
      </c>
      <c r="S169" s="2"/>
      <c r="T169" s="2">
        <f t="shared" si="2"/>
        <v>7.7995999999999996E-2</v>
      </c>
    </row>
    <row r="170" spans="1:20" ht="30" x14ac:dyDescent="0.25">
      <c r="A170" s="30">
        <v>165</v>
      </c>
      <c r="B170" s="33" t="s">
        <v>475</v>
      </c>
      <c r="C170" s="34" t="s">
        <v>11</v>
      </c>
      <c r="D170" s="34" t="s">
        <v>297</v>
      </c>
      <c r="E170" s="35">
        <v>50</v>
      </c>
      <c r="F170" s="34">
        <v>20</v>
      </c>
      <c r="G170" s="34" t="s">
        <v>19</v>
      </c>
      <c r="H170" s="34" t="s">
        <v>73</v>
      </c>
      <c r="I170" s="36">
        <v>1</v>
      </c>
      <c r="J170" s="36" t="s">
        <v>36</v>
      </c>
      <c r="K170" s="36">
        <v>5</v>
      </c>
      <c r="L170" s="36" t="s">
        <v>120</v>
      </c>
      <c r="M170" s="36" t="s">
        <v>1818</v>
      </c>
      <c r="N170" s="34" t="s">
        <v>282</v>
      </c>
      <c r="O170" s="1" t="s">
        <v>275</v>
      </c>
      <c r="P170" s="2" t="str">
        <f>LEFT(Table1[[#This Row],['[4']]],FIND(" ",Table1[[#This Row],['[4']]],1)-1)</f>
        <v>620</v>
      </c>
      <c r="Q170" s="2" t="str">
        <f>MID(Table1[[#This Row],['[4']]],FIND("x",Table1[[#This Row],['[4']]],1)+2,FIND("x",Table1[[#This Row],['[4']]],7)-(FIND("x",Table1[[#This Row],['[4']]],1)+2))</f>
        <v xml:space="preserve">370 </v>
      </c>
      <c r="R170" s="2" t="str">
        <f>RIGHT(Table1[[#This Row],['[4']]],LEN(Table1[[#This Row],['[4']]])-(FIND("x",Table1[[#This Row],['[4']]],7)+1))</f>
        <v>340</v>
      </c>
      <c r="S170" s="2"/>
      <c r="T170" s="2">
        <f t="shared" si="2"/>
        <v>7.7995999999999996E-2</v>
      </c>
    </row>
    <row r="171" spans="1:20" ht="30" x14ac:dyDescent="0.25">
      <c r="A171" s="30">
        <v>166</v>
      </c>
      <c r="B171" s="33" t="s">
        <v>474</v>
      </c>
      <c r="C171" s="34" t="s">
        <v>11</v>
      </c>
      <c r="D171" s="34" t="s">
        <v>297</v>
      </c>
      <c r="E171" s="35">
        <v>50</v>
      </c>
      <c r="F171" s="34">
        <v>8</v>
      </c>
      <c r="G171" s="34" t="s">
        <v>19</v>
      </c>
      <c r="H171" s="34" t="s">
        <v>73</v>
      </c>
      <c r="I171" s="36" t="s">
        <v>25</v>
      </c>
      <c r="J171" s="36" t="s">
        <v>33</v>
      </c>
      <c r="K171" s="36" t="s">
        <v>27</v>
      </c>
      <c r="L171" s="36" t="s">
        <v>121</v>
      </c>
      <c r="M171" s="36" t="s">
        <v>1818</v>
      </c>
      <c r="N171" s="34" t="s">
        <v>282</v>
      </c>
      <c r="O171" s="1" t="s">
        <v>275</v>
      </c>
      <c r="P171" s="2" t="str">
        <f>LEFT(Table1[[#This Row],['[4']]],FIND(" ",Table1[[#This Row],['[4']]],1)-1)</f>
        <v>620</v>
      </c>
      <c r="Q171" s="2" t="str">
        <f>MID(Table1[[#This Row],['[4']]],FIND("x",Table1[[#This Row],['[4']]],1)+2,FIND("x",Table1[[#This Row],['[4']]],7)-(FIND("x",Table1[[#This Row],['[4']]],1)+2))</f>
        <v xml:space="preserve">370 </v>
      </c>
      <c r="R171" s="2" t="str">
        <f>RIGHT(Table1[[#This Row],['[4']]],LEN(Table1[[#This Row],['[4']]])-(FIND("x",Table1[[#This Row],['[4']]],7)+1))</f>
        <v>340</v>
      </c>
      <c r="S171" s="2"/>
      <c r="T171" s="2">
        <f t="shared" si="2"/>
        <v>7.7995999999999996E-2</v>
      </c>
    </row>
    <row r="172" spans="1:20" ht="30" x14ac:dyDescent="0.25">
      <c r="A172" s="30">
        <v>167</v>
      </c>
      <c r="B172" s="33" t="s">
        <v>474</v>
      </c>
      <c r="C172" s="34" t="s">
        <v>11</v>
      </c>
      <c r="D172" s="34" t="s">
        <v>297</v>
      </c>
      <c r="E172" s="35">
        <v>50</v>
      </c>
      <c r="F172" s="34">
        <v>4</v>
      </c>
      <c r="G172" s="34" t="s">
        <v>19</v>
      </c>
      <c r="H172" s="34" t="s">
        <v>73</v>
      </c>
      <c r="I172" s="36" t="s">
        <v>25</v>
      </c>
      <c r="J172" s="36" t="s">
        <v>122</v>
      </c>
      <c r="K172" s="36" t="s">
        <v>27</v>
      </c>
      <c r="L172" s="36" t="s">
        <v>123</v>
      </c>
      <c r="M172" s="36" t="s">
        <v>1818</v>
      </c>
      <c r="N172" s="34" t="s">
        <v>282</v>
      </c>
      <c r="O172" s="1" t="s">
        <v>275</v>
      </c>
      <c r="P172" s="2" t="str">
        <f>LEFT(Table1[[#This Row],['[4']]],FIND(" ",Table1[[#This Row],['[4']]],1)-1)</f>
        <v>620</v>
      </c>
      <c r="Q172" s="2" t="str">
        <f>MID(Table1[[#This Row],['[4']]],FIND("x",Table1[[#This Row],['[4']]],1)+2,FIND("x",Table1[[#This Row],['[4']]],7)-(FIND("x",Table1[[#This Row],['[4']]],1)+2))</f>
        <v xml:space="preserve">370 </v>
      </c>
      <c r="R172" s="2" t="str">
        <f>RIGHT(Table1[[#This Row],['[4']]],LEN(Table1[[#This Row],['[4']]])-(FIND("x",Table1[[#This Row],['[4']]],7)+1))</f>
        <v>340</v>
      </c>
      <c r="S172" s="2"/>
      <c r="T172" s="2">
        <f t="shared" si="2"/>
        <v>7.7995999999999996E-2</v>
      </c>
    </row>
    <row r="173" spans="1:20" ht="30" x14ac:dyDescent="0.25">
      <c r="A173" s="30">
        <v>168</v>
      </c>
      <c r="B173" s="33" t="s">
        <v>476</v>
      </c>
      <c r="C173" s="34" t="s">
        <v>12</v>
      </c>
      <c r="D173" s="34" t="s">
        <v>297</v>
      </c>
      <c r="E173" s="35">
        <v>50</v>
      </c>
      <c r="F173" s="34">
        <v>4</v>
      </c>
      <c r="G173" s="34" t="s">
        <v>19</v>
      </c>
      <c r="H173" s="34" t="s">
        <v>73</v>
      </c>
      <c r="I173" s="36" t="s">
        <v>25</v>
      </c>
      <c r="J173" s="36" t="s">
        <v>124</v>
      </c>
      <c r="K173" s="36" t="s">
        <v>27</v>
      </c>
      <c r="L173" s="36" t="s">
        <v>112</v>
      </c>
      <c r="M173" s="36" t="s">
        <v>1818</v>
      </c>
      <c r="N173" s="34" t="s">
        <v>282</v>
      </c>
      <c r="O173" s="1" t="s">
        <v>275</v>
      </c>
      <c r="P173" s="2" t="str">
        <f>LEFT(Table1[[#This Row],['[4']]],FIND(" ",Table1[[#This Row],['[4']]],1)-1)</f>
        <v>620</v>
      </c>
      <c r="Q173" s="2" t="str">
        <f>MID(Table1[[#This Row],['[4']]],FIND("x",Table1[[#This Row],['[4']]],1)+2,FIND("x",Table1[[#This Row],['[4']]],7)-(FIND("x",Table1[[#This Row],['[4']]],1)+2))</f>
        <v xml:space="preserve">370 </v>
      </c>
      <c r="R173" s="2" t="str">
        <f>RIGHT(Table1[[#This Row],['[4']]],LEN(Table1[[#This Row],['[4']]])-(FIND("x",Table1[[#This Row],['[4']]],7)+1))</f>
        <v>340</v>
      </c>
      <c r="S173" s="2"/>
      <c r="T173" s="2">
        <f t="shared" si="2"/>
        <v>7.7995999999999996E-2</v>
      </c>
    </row>
    <row r="174" spans="1:20" ht="45" x14ac:dyDescent="0.25">
      <c r="A174" s="30">
        <v>169</v>
      </c>
      <c r="B174" s="33" t="s">
        <v>477</v>
      </c>
      <c r="C174" s="34" t="s">
        <v>18</v>
      </c>
      <c r="D174" s="34" t="s">
        <v>297</v>
      </c>
      <c r="E174" s="35">
        <v>50</v>
      </c>
      <c r="F174" s="34">
        <v>14</v>
      </c>
      <c r="G174" s="34" t="s">
        <v>19</v>
      </c>
      <c r="H174" s="34" t="s">
        <v>73</v>
      </c>
      <c r="I174" s="36" t="s">
        <v>25</v>
      </c>
      <c r="J174" s="36" t="s">
        <v>92</v>
      </c>
      <c r="K174" s="36" t="s">
        <v>5</v>
      </c>
      <c r="L174" s="36" t="s">
        <v>125</v>
      </c>
      <c r="M174" s="36" t="s">
        <v>1818</v>
      </c>
      <c r="N174" s="34" t="s">
        <v>126</v>
      </c>
      <c r="O174" s="1" t="s">
        <v>275</v>
      </c>
      <c r="P174" s="2" t="str">
        <f>LEFT(Table1[[#This Row],['[4']]],FIND(" ",Table1[[#This Row],['[4']]],1)-1)</f>
        <v>620</v>
      </c>
      <c r="Q174" s="2" t="str">
        <f>MID(Table1[[#This Row],['[4']]],FIND("x",Table1[[#This Row],['[4']]],1)+2,FIND("x",Table1[[#This Row],['[4']]],7)-(FIND("x",Table1[[#This Row],['[4']]],1)+2))</f>
        <v xml:space="preserve">370 </v>
      </c>
      <c r="R174" s="2" t="str">
        <f>RIGHT(Table1[[#This Row],['[4']]],LEN(Table1[[#This Row],['[4']]])-(FIND("x",Table1[[#This Row],['[4']]],7)+1))</f>
        <v>340</v>
      </c>
      <c r="S174" s="2"/>
      <c r="T174" s="2">
        <f t="shared" si="2"/>
        <v>7.7995999999999996E-2</v>
      </c>
    </row>
    <row r="175" spans="1:20" ht="30" x14ac:dyDescent="0.25">
      <c r="A175" s="30">
        <v>170</v>
      </c>
      <c r="B175" s="33" t="s">
        <v>478</v>
      </c>
      <c r="C175" s="34" t="s">
        <v>8</v>
      </c>
      <c r="D175" s="34" t="s">
        <v>479</v>
      </c>
      <c r="E175" s="35">
        <v>200</v>
      </c>
      <c r="F175" s="34">
        <v>3</v>
      </c>
      <c r="G175" s="34" t="s">
        <v>19</v>
      </c>
      <c r="H175" s="34" t="s">
        <v>73</v>
      </c>
      <c r="I175" s="36" t="s">
        <v>25</v>
      </c>
      <c r="J175" s="36" t="s">
        <v>92</v>
      </c>
      <c r="K175" s="36" t="s">
        <v>5</v>
      </c>
      <c r="L175" s="36" t="s">
        <v>125</v>
      </c>
      <c r="M175" s="36" t="s">
        <v>1818</v>
      </c>
      <c r="N175" s="34" t="s">
        <v>282</v>
      </c>
      <c r="O175" s="1" t="s">
        <v>275</v>
      </c>
      <c r="P175" s="2" t="str">
        <f>LEFT(Table1[[#This Row],['[4']]],FIND(" ",Table1[[#This Row],['[4']]],1)-1)</f>
        <v>2000</v>
      </c>
      <c r="Q175" s="2" t="str">
        <f>MID(Table1[[#This Row],['[4']]],FIND("x",Table1[[#This Row],['[4']]],1)+2,FIND("x",Table1[[#This Row],['[4']]],7)-(FIND("x",Table1[[#This Row],['[4']]],1)+2))</f>
        <v xml:space="preserve">800 </v>
      </c>
      <c r="R175" s="2" t="str">
        <f>RIGHT(Table1[[#This Row],['[4']]],LEN(Table1[[#This Row],['[4']]])-(FIND("x",Table1[[#This Row],['[4']]],7)+1))</f>
        <v>800</v>
      </c>
      <c r="S175" s="2"/>
      <c r="T175" s="2">
        <f t="shared" si="2"/>
        <v>1.28</v>
      </c>
    </row>
    <row r="176" spans="1:20" ht="30" x14ac:dyDescent="0.25">
      <c r="A176" s="30">
        <v>171</v>
      </c>
      <c r="B176" s="33" t="s">
        <v>480</v>
      </c>
      <c r="C176" s="34" t="s">
        <v>8</v>
      </c>
      <c r="D176" s="34" t="s">
        <v>481</v>
      </c>
      <c r="E176" s="35">
        <v>10</v>
      </c>
      <c r="F176" s="34">
        <v>2</v>
      </c>
      <c r="G176" s="34" t="s">
        <v>19</v>
      </c>
      <c r="H176" s="34" t="s">
        <v>73</v>
      </c>
      <c r="I176" s="36" t="s">
        <v>25</v>
      </c>
      <c r="J176" s="36" t="s">
        <v>92</v>
      </c>
      <c r="K176" s="36" t="s">
        <v>5</v>
      </c>
      <c r="L176" s="36" t="s">
        <v>125</v>
      </c>
      <c r="M176" s="36" t="s">
        <v>1818</v>
      </c>
      <c r="N176" s="34" t="s">
        <v>282</v>
      </c>
      <c r="O176" s="1" t="s">
        <v>275</v>
      </c>
      <c r="P176" s="2" t="str">
        <f>LEFT(Table1[[#This Row],['[4']]],FIND(" ",Table1[[#This Row],['[4']]],1)-1)</f>
        <v>450</v>
      </c>
      <c r="Q176" s="2" t="str">
        <f>MID(Table1[[#This Row],['[4']]],FIND("x",Table1[[#This Row],['[4']]],1)+2,FIND("x",Table1[[#This Row],['[4']]],7)-(FIND("x",Table1[[#This Row],['[4']]],1)+2))</f>
        <v xml:space="preserve">425 </v>
      </c>
      <c r="R176" s="2" t="str">
        <f>RIGHT(Table1[[#This Row],['[4']]],LEN(Table1[[#This Row],['[4']]])-(FIND("x",Table1[[#This Row],['[4']]],7)+1))</f>
        <v>800</v>
      </c>
      <c r="S176" s="2"/>
      <c r="T176" s="2">
        <f t="shared" si="2"/>
        <v>0.153</v>
      </c>
    </row>
    <row r="177" spans="1:20" ht="30" x14ac:dyDescent="0.25">
      <c r="A177" s="30">
        <v>172</v>
      </c>
      <c r="B177" s="33" t="s">
        <v>130</v>
      </c>
      <c r="C177" s="34" t="s">
        <v>9</v>
      </c>
      <c r="D177" s="34" t="s">
        <v>424</v>
      </c>
      <c r="E177" s="35">
        <v>20</v>
      </c>
      <c r="F177" s="34">
        <v>1</v>
      </c>
      <c r="G177" s="34" t="s">
        <v>19</v>
      </c>
      <c r="H177" s="34" t="s">
        <v>73</v>
      </c>
      <c r="I177" s="36" t="s">
        <v>25</v>
      </c>
      <c r="J177" s="36" t="s">
        <v>92</v>
      </c>
      <c r="K177" s="36" t="s">
        <v>5</v>
      </c>
      <c r="L177" s="36" t="s">
        <v>125</v>
      </c>
      <c r="M177" s="36" t="s">
        <v>1818</v>
      </c>
      <c r="N177" s="34" t="s">
        <v>282</v>
      </c>
      <c r="O177" s="1" t="s">
        <v>275</v>
      </c>
      <c r="P177" s="2" t="str">
        <f>LEFT(Table1[[#This Row],['[4']]],FIND(" ",Table1[[#This Row],['[4']]],1)-1)</f>
        <v>600</v>
      </c>
      <c r="Q177" s="2" t="str">
        <f>MID(Table1[[#This Row],['[4']]],FIND("x",Table1[[#This Row],['[4']]],1)+2,FIND("x",Table1[[#This Row],['[4']]],7)-(FIND("x",Table1[[#This Row],['[4']]],1)+2))</f>
        <v xml:space="preserve">600 </v>
      </c>
      <c r="R177" s="2" t="str">
        <f>RIGHT(Table1[[#This Row],['[4']]],LEN(Table1[[#This Row],['[4']]])-(FIND("x",Table1[[#This Row],['[4']]],7)+1))</f>
        <v>600</v>
      </c>
      <c r="S177" s="2"/>
      <c r="T177" s="2">
        <f t="shared" si="2"/>
        <v>0.216</v>
      </c>
    </row>
    <row r="178" spans="1:20" ht="30" x14ac:dyDescent="0.25">
      <c r="A178" s="30">
        <v>173</v>
      </c>
      <c r="B178" s="33" t="s">
        <v>131</v>
      </c>
      <c r="C178" s="34" t="s">
        <v>9</v>
      </c>
      <c r="D178" s="34" t="s">
        <v>482</v>
      </c>
      <c r="E178" s="35">
        <v>20</v>
      </c>
      <c r="F178" s="34">
        <v>1</v>
      </c>
      <c r="G178" s="34" t="s">
        <v>19</v>
      </c>
      <c r="H178" s="34" t="s">
        <v>73</v>
      </c>
      <c r="I178" s="36" t="s">
        <v>25</v>
      </c>
      <c r="J178" s="36" t="s">
        <v>92</v>
      </c>
      <c r="K178" s="36" t="s">
        <v>5</v>
      </c>
      <c r="L178" s="36" t="s">
        <v>125</v>
      </c>
      <c r="M178" s="36" t="s">
        <v>1818</v>
      </c>
      <c r="N178" s="34" t="s">
        <v>282</v>
      </c>
      <c r="O178" s="1" t="s">
        <v>275</v>
      </c>
      <c r="P178" s="2" t="str">
        <f>LEFT(Table1[[#This Row],['[4']]],FIND(" ",Table1[[#This Row],['[4']]],1)-1)</f>
        <v>500</v>
      </c>
      <c r="Q178" s="2" t="str">
        <f>MID(Table1[[#This Row],['[4']]],FIND("x",Table1[[#This Row],['[4']]],1)+2,FIND("x",Table1[[#This Row],['[4']]],7)-(FIND("x",Table1[[#This Row],['[4']]],1)+2))</f>
        <v xml:space="preserve">500 </v>
      </c>
      <c r="R178" s="2" t="str">
        <f>RIGHT(Table1[[#This Row],['[4']]],LEN(Table1[[#This Row],['[4']]])-(FIND("x",Table1[[#This Row],['[4']]],7)+1))</f>
        <v>300</v>
      </c>
      <c r="S178" s="2"/>
      <c r="T178" s="2">
        <f t="shared" si="2"/>
        <v>7.4999999999999997E-2</v>
      </c>
    </row>
    <row r="179" spans="1:20" ht="45" x14ac:dyDescent="0.25">
      <c r="A179" s="30">
        <v>174</v>
      </c>
      <c r="B179" s="33" t="s">
        <v>483</v>
      </c>
      <c r="C179" s="34" t="s">
        <v>8</v>
      </c>
      <c r="D179" s="34" t="s">
        <v>484</v>
      </c>
      <c r="E179" s="35">
        <v>10</v>
      </c>
      <c r="F179" s="34">
        <v>1</v>
      </c>
      <c r="G179" s="34" t="s">
        <v>19</v>
      </c>
      <c r="H179" s="34" t="s">
        <v>73</v>
      </c>
      <c r="I179" s="36" t="s">
        <v>25</v>
      </c>
      <c r="J179" s="36" t="s">
        <v>92</v>
      </c>
      <c r="K179" s="36" t="s">
        <v>5</v>
      </c>
      <c r="L179" s="36" t="s">
        <v>109</v>
      </c>
      <c r="M179" s="36" t="s">
        <v>1818</v>
      </c>
      <c r="N179" s="34" t="s">
        <v>132</v>
      </c>
      <c r="O179" s="1" t="s">
        <v>275</v>
      </c>
      <c r="P179" s="2" t="str">
        <f>LEFT(Table1[[#This Row],['[4']]],FIND(" ",Table1[[#This Row],['[4']]],1)-1)</f>
        <v>2060</v>
      </c>
      <c r="Q179" s="2" t="str">
        <f>MID(Table1[[#This Row],['[4']]],FIND("x",Table1[[#This Row],['[4']]],1)+2,FIND("x",Table1[[#This Row],['[4']]],7)-(FIND("x",Table1[[#This Row],['[4']]],1)+2))</f>
        <v xml:space="preserve">600 </v>
      </c>
      <c r="R179" s="2" t="str">
        <f>RIGHT(Table1[[#This Row],['[4']]],LEN(Table1[[#This Row],['[4']]])-(FIND("x",Table1[[#This Row],['[4']]],7)+1))</f>
        <v>600</v>
      </c>
      <c r="S179" s="2"/>
      <c r="T179" s="2">
        <f t="shared" si="2"/>
        <v>0.74160000000000004</v>
      </c>
    </row>
    <row r="180" spans="1:20" ht="30" x14ac:dyDescent="0.25">
      <c r="A180" s="30">
        <v>175</v>
      </c>
      <c r="B180" s="33" t="s">
        <v>477</v>
      </c>
      <c r="C180" s="34" t="s">
        <v>18</v>
      </c>
      <c r="D180" s="34" t="s">
        <v>297</v>
      </c>
      <c r="E180" s="35">
        <v>25</v>
      </c>
      <c r="F180" s="34">
        <v>10</v>
      </c>
      <c r="G180" s="34" t="s">
        <v>19</v>
      </c>
      <c r="H180" s="34" t="s">
        <v>73</v>
      </c>
      <c r="I180" s="36" t="s">
        <v>25</v>
      </c>
      <c r="J180" s="36" t="s">
        <v>96</v>
      </c>
      <c r="K180" s="36" t="s">
        <v>5</v>
      </c>
      <c r="L180" s="36" t="s">
        <v>133</v>
      </c>
      <c r="M180" s="36" t="s">
        <v>1818</v>
      </c>
      <c r="N180" s="34" t="s">
        <v>282</v>
      </c>
      <c r="O180" s="1" t="s">
        <v>275</v>
      </c>
      <c r="P180" s="2" t="str">
        <f>LEFT(Table1[[#This Row],['[4']]],FIND(" ",Table1[[#This Row],['[4']]],1)-1)</f>
        <v>620</v>
      </c>
      <c r="Q180" s="2" t="str">
        <f>MID(Table1[[#This Row],['[4']]],FIND("x",Table1[[#This Row],['[4']]],1)+2,FIND("x",Table1[[#This Row],['[4']]],7)-(FIND("x",Table1[[#This Row],['[4']]],1)+2))</f>
        <v xml:space="preserve">370 </v>
      </c>
      <c r="R180" s="2" t="str">
        <f>RIGHT(Table1[[#This Row],['[4']]],LEN(Table1[[#This Row],['[4']]])-(FIND("x",Table1[[#This Row],['[4']]],7)+1))</f>
        <v>340</v>
      </c>
      <c r="S180" s="2"/>
      <c r="T180" s="2">
        <f t="shared" si="2"/>
        <v>7.7995999999999996E-2</v>
      </c>
    </row>
    <row r="181" spans="1:20" ht="30" x14ac:dyDescent="0.25">
      <c r="A181" s="30">
        <v>176</v>
      </c>
      <c r="B181" s="33" t="s">
        <v>477</v>
      </c>
      <c r="C181" s="34" t="s">
        <v>18</v>
      </c>
      <c r="D181" s="34" t="s">
        <v>297</v>
      </c>
      <c r="E181" s="35">
        <v>25</v>
      </c>
      <c r="F181" s="34">
        <v>10</v>
      </c>
      <c r="G181" s="34" t="s">
        <v>19</v>
      </c>
      <c r="H181" s="34" t="s">
        <v>73</v>
      </c>
      <c r="I181" s="36" t="s">
        <v>25</v>
      </c>
      <c r="J181" s="36" t="s">
        <v>96</v>
      </c>
      <c r="K181" s="36" t="s">
        <v>5</v>
      </c>
      <c r="L181" s="36" t="s">
        <v>125</v>
      </c>
      <c r="M181" s="36" t="s">
        <v>1818</v>
      </c>
      <c r="N181" s="34" t="s">
        <v>282</v>
      </c>
      <c r="O181" s="1" t="s">
        <v>275</v>
      </c>
      <c r="P181" s="2" t="str">
        <f>LEFT(Table1[[#This Row],['[4']]],FIND(" ",Table1[[#This Row],['[4']]],1)-1)</f>
        <v>620</v>
      </c>
      <c r="Q181" s="2" t="str">
        <f>MID(Table1[[#This Row],['[4']]],FIND("x",Table1[[#This Row],['[4']]],1)+2,FIND("x",Table1[[#This Row],['[4']]],7)-(FIND("x",Table1[[#This Row],['[4']]],1)+2))</f>
        <v xml:space="preserve">370 </v>
      </c>
      <c r="R181" s="2" t="str">
        <f>RIGHT(Table1[[#This Row],['[4']]],LEN(Table1[[#This Row],['[4']]])-(FIND("x",Table1[[#This Row],['[4']]],7)+1))</f>
        <v>340</v>
      </c>
      <c r="S181" s="2"/>
      <c r="T181" s="2">
        <f t="shared" si="2"/>
        <v>7.7995999999999996E-2</v>
      </c>
    </row>
    <row r="182" spans="1:20" ht="30" x14ac:dyDescent="0.25">
      <c r="A182" s="30">
        <v>177</v>
      </c>
      <c r="B182" s="33" t="s">
        <v>469</v>
      </c>
      <c r="C182" s="34" t="s">
        <v>8</v>
      </c>
      <c r="D182" s="34" t="s">
        <v>470</v>
      </c>
      <c r="E182" s="35">
        <v>7</v>
      </c>
      <c r="F182" s="34">
        <v>3</v>
      </c>
      <c r="G182" s="34" t="s">
        <v>19</v>
      </c>
      <c r="H182" s="34" t="s">
        <v>73</v>
      </c>
      <c r="I182" s="36" t="s">
        <v>25</v>
      </c>
      <c r="J182" s="36" t="s">
        <v>96</v>
      </c>
      <c r="K182" s="36" t="s">
        <v>27</v>
      </c>
      <c r="L182" s="36" t="s">
        <v>133</v>
      </c>
      <c r="M182" s="36" t="s">
        <v>1818</v>
      </c>
      <c r="N182" s="34" t="s">
        <v>282</v>
      </c>
      <c r="O182" s="1" t="s">
        <v>275</v>
      </c>
      <c r="P182" s="2" t="str">
        <f>LEFT(Table1[[#This Row],['[4']]],FIND(" ",Table1[[#This Row],['[4']]],1)-1)</f>
        <v>540</v>
      </c>
      <c r="Q182" s="2" t="str">
        <f>MID(Table1[[#This Row],['[4']]],FIND("x",Table1[[#This Row],['[4']]],1)+2,FIND("x",Table1[[#This Row],['[4']]],7)-(FIND("x",Table1[[#This Row],['[4']]],1)+2))</f>
        <v xml:space="preserve">600 </v>
      </c>
      <c r="R182" s="2" t="str">
        <f>RIGHT(Table1[[#This Row],['[4']]],LEN(Table1[[#This Row],['[4']]])-(FIND("x",Table1[[#This Row],['[4']]],7)+1))</f>
        <v>700</v>
      </c>
      <c r="S182" s="2"/>
      <c r="T182" s="2">
        <f t="shared" si="2"/>
        <v>0.2268</v>
      </c>
    </row>
    <row r="183" spans="1:20" ht="30" x14ac:dyDescent="0.25">
      <c r="A183" s="30">
        <v>178</v>
      </c>
      <c r="B183" s="33" t="s">
        <v>485</v>
      </c>
      <c r="C183" s="34" t="s">
        <v>8</v>
      </c>
      <c r="D183" s="34" t="s">
        <v>486</v>
      </c>
      <c r="E183" s="35">
        <v>30</v>
      </c>
      <c r="F183" s="34">
        <v>1</v>
      </c>
      <c r="G183" s="34" t="s">
        <v>19</v>
      </c>
      <c r="H183" s="34" t="s">
        <v>73</v>
      </c>
      <c r="I183" s="36" t="s">
        <v>25</v>
      </c>
      <c r="J183" s="36" t="s">
        <v>96</v>
      </c>
      <c r="K183" s="36" t="s">
        <v>27</v>
      </c>
      <c r="L183" s="36" t="s">
        <v>133</v>
      </c>
      <c r="M183" s="36" t="s">
        <v>1818</v>
      </c>
      <c r="N183" s="34" t="s">
        <v>282</v>
      </c>
      <c r="O183" s="1" t="s">
        <v>275</v>
      </c>
      <c r="P183" s="2" t="str">
        <f>LEFT(Table1[[#This Row],['[4']]],FIND(" ",Table1[[#This Row],['[4']]],1)-1)</f>
        <v>800</v>
      </c>
      <c r="Q183" s="2" t="str">
        <f>MID(Table1[[#This Row],['[4']]],FIND("x",Table1[[#This Row],['[4']]],1)+2,FIND("x",Table1[[#This Row],['[4']]],7)-(FIND("x",Table1[[#This Row],['[4']]],1)+2))</f>
        <v xml:space="preserve">2000 </v>
      </c>
      <c r="R183" s="2" t="str">
        <f>RIGHT(Table1[[#This Row],['[4']]],LEN(Table1[[#This Row],['[4']]])-(FIND("x",Table1[[#This Row],['[4']]],7)+1))</f>
        <v>800</v>
      </c>
      <c r="S183" s="2"/>
      <c r="T183" s="2">
        <f t="shared" si="2"/>
        <v>1.28</v>
      </c>
    </row>
    <row r="184" spans="1:20" ht="30" x14ac:dyDescent="0.25">
      <c r="A184" s="30">
        <v>179</v>
      </c>
      <c r="B184" s="33" t="s">
        <v>487</v>
      </c>
      <c r="C184" s="34" t="s">
        <v>8</v>
      </c>
      <c r="D184" s="34" t="s">
        <v>452</v>
      </c>
      <c r="E184" s="35">
        <v>30</v>
      </c>
      <c r="F184" s="34">
        <v>1</v>
      </c>
      <c r="G184" s="34" t="s">
        <v>19</v>
      </c>
      <c r="H184" s="34" t="s">
        <v>73</v>
      </c>
      <c r="I184" s="36" t="s">
        <v>25</v>
      </c>
      <c r="J184" s="36" t="s">
        <v>96</v>
      </c>
      <c r="K184" s="36" t="s">
        <v>27</v>
      </c>
      <c r="L184" s="36" t="s">
        <v>133</v>
      </c>
      <c r="M184" s="36" t="s">
        <v>1818</v>
      </c>
      <c r="N184" s="34" t="s">
        <v>282</v>
      </c>
      <c r="O184" s="1" t="s">
        <v>275</v>
      </c>
      <c r="P184" s="2" t="str">
        <f>LEFT(Table1[[#This Row],['[4']]],FIND(" ",Table1[[#This Row],['[4']]],1)-1)</f>
        <v>800</v>
      </c>
      <c r="Q184" s="2" t="str">
        <f>MID(Table1[[#This Row],['[4']]],FIND("x",Table1[[#This Row],['[4']]],1)+2,FIND("x",Table1[[#This Row],['[4']]],7)-(FIND("x",Table1[[#This Row],['[4']]],1)+2))</f>
        <v xml:space="preserve">400 </v>
      </c>
      <c r="R184" s="2" t="str">
        <f>RIGHT(Table1[[#This Row],['[4']]],LEN(Table1[[#This Row],['[4']]])-(FIND("x",Table1[[#This Row],['[4']]],7)+1))</f>
        <v>1920</v>
      </c>
      <c r="S184" s="2"/>
      <c r="T184" s="2">
        <f t="shared" si="2"/>
        <v>0.61439999999999995</v>
      </c>
    </row>
    <row r="185" spans="1:20" ht="45" x14ac:dyDescent="0.25">
      <c r="A185" s="30">
        <v>180</v>
      </c>
      <c r="B185" s="33" t="s">
        <v>488</v>
      </c>
      <c r="C185" s="34" t="s">
        <v>8</v>
      </c>
      <c r="D185" s="34" t="s">
        <v>489</v>
      </c>
      <c r="E185" s="35">
        <v>10</v>
      </c>
      <c r="F185" s="34">
        <v>1</v>
      </c>
      <c r="G185" s="34" t="s">
        <v>19</v>
      </c>
      <c r="H185" s="34" t="s">
        <v>73</v>
      </c>
      <c r="I185" s="36" t="s">
        <v>25</v>
      </c>
      <c r="J185" s="36" t="s">
        <v>96</v>
      </c>
      <c r="K185" s="36" t="s">
        <v>5</v>
      </c>
      <c r="L185" s="36" t="s">
        <v>125</v>
      </c>
      <c r="M185" s="36" t="s">
        <v>1818</v>
      </c>
      <c r="N185" s="34" t="s">
        <v>132</v>
      </c>
      <c r="O185" s="1" t="s">
        <v>275</v>
      </c>
      <c r="P185" s="2" t="str">
        <f>LEFT(Table1[[#This Row],['[4']]],FIND(" ",Table1[[#This Row],['[4']]],1)-1)</f>
        <v>5500</v>
      </c>
      <c r="Q185" s="2" t="str">
        <f>MID(Table1[[#This Row],['[4']]],FIND("x",Table1[[#This Row],['[4']]],1)+2,FIND("x",Table1[[#This Row],['[4']]],7)-(FIND("x",Table1[[#This Row],['[4']]],1)+2))</f>
        <v xml:space="preserve">600 </v>
      </c>
      <c r="R185" s="2" t="str">
        <f>RIGHT(Table1[[#This Row],['[4']]],LEN(Table1[[#This Row],['[4']]])-(FIND("x",Table1[[#This Row],['[4']]],7)+1))</f>
        <v>2400</v>
      </c>
      <c r="S185" s="2"/>
      <c r="T185" s="2">
        <f t="shared" si="2"/>
        <v>7.92</v>
      </c>
    </row>
    <row r="186" spans="1:20" ht="30" x14ac:dyDescent="0.25">
      <c r="A186" s="30">
        <v>181</v>
      </c>
      <c r="B186" s="33" t="s">
        <v>490</v>
      </c>
      <c r="C186" s="34" t="s">
        <v>10</v>
      </c>
      <c r="D186" s="34" t="s">
        <v>297</v>
      </c>
      <c r="E186" s="35">
        <v>50</v>
      </c>
      <c r="F186" s="34">
        <v>6</v>
      </c>
      <c r="G186" s="34" t="s">
        <v>19</v>
      </c>
      <c r="H186" s="34" t="s">
        <v>73</v>
      </c>
      <c r="I186" s="36" t="s">
        <v>25</v>
      </c>
      <c r="J186" s="36" t="s">
        <v>134</v>
      </c>
      <c r="K186" s="36" t="s">
        <v>27</v>
      </c>
      <c r="L186" s="36">
        <v>523</v>
      </c>
      <c r="M186" s="36" t="s">
        <v>1818</v>
      </c>
      <c r="N186" s="34" t="s">
        <v>282</v>
      </c>
      <c r="O186" s="1" t="s">
        <v>275</v>
      </c>
      <c r="P186" s="2" t="str">
        <f>LEFT(Table1[[#This Row],['[4']]],FIND(" ",Table1[[#This Row],['[4']]],1)-1)</f>
        <v>620</v>
      </c>
      <c r="Q186" s="2" t="str">
        <f>MID(Table1[[#This Row],['[4']]],FIND("x",Table1[[#This Row],['[4']]],1)+2,FIND("x",Table1[[#This Row],['[4']]],7)-(FIND("x",Table1[[#This Row],['[4']]],1)+2))</f>
        <v xml:space="preserve">370 </v>
      </c>
      <c r="R186" s="2" t="str">
        <f>RIGHT(Table1[[#This Row],['[4']]],LEN(Table1[[#This Row],['[4']]])-(FIND("x",Table1[[#This Row],['[4']]],7)+1))</f>
        <v>340</v>
      </c>
      <c r="S186" s="2"/>
      <c r="T186" s="2">
        <f t="shared" si="2"/>
        <v>7.7995999999999996E-2</v>
      </c>
    </row>
    <row r="187" spans="1:20" ht="30" x14ac:dyDescent="0.25">
      <c r="A187" s="30">
        <v>182</v>
      </c>
      <c r="B187" s="33" t="s">
        <v>474</v>
      </c>
      <c r="C187" s="34" t="s">
        <v>11</v>
      </c>
      <c r="D187" s="34" t="s">
        <v>297</v>
      </c>
      <c r="E187" s="35">
        <v>50</v>
      </c>
      <c r="F187" s="34">
        <v>5</v>
      </c>
      <c r="G187" s="34" t="s">
        <v>19</v>
      </c>
      <c r="H187" s="34" t="s">
        <v>73</v>
      </c>
      <c r="I187" s="36" t="s">
        <v>25</v>
      </c>
      <c r="J187" s="36" t="s">
        <v>135</v>
      </c>
      <c r="K187" s="36" t="s">
        <v>27</v>
      </c>
      <c r="L187" s="36" t="s">
        <v>136</v>
      </c>
      <c r="M187" s="36" t="s">
        <v>1818</v>
      </c>
      <c r="N187" s="34" t="s">
        <v>282</v>
      </c>
      <c r="O187" s="1" t="s">
        <v>275</v>
      </c>
      <c r="P187" s="2" t="str">
        <f>LEFT(Table1[[#This Row],['[4']]],FIND(" ",Table1[[#This Row],['[4']]],1)-1)</f>
        <v>620</v>
      </c>
      <c r="Q187" s="2" t="str">
        <f>MID(Table1[[#This Row],['[4']]],FIND("x",Table1[[#This Row],['[4']]],1)+2,FIND("x",Table1[[#This Row],['[4']]],7)-(FIND("x",Table1[[#This Row],['[4']]],1)+2))</f>
        <v xml:space="preserve">370 </v>
      </c>
      <c r="R187" s="2" t="str">
        <f>RIGHT(Table1[[#This Row],['[4']]],LEN(Table1[[#This Row],['[4']]])-(FIND("x",Table1[[#This Row],['[4']]],7)+1))</f>
        <v>340</v>
      </c>
      <c r="S187" s="2"/>
      <c r="T187" s="2">
        <f t="shared" si="2"/>
        <v>7.7995999999999996E-2</v>
      </c>
    </row>
    <row r="188" spans="1:20" ht="30" x14ac:dyDescent="0.25">
      <c r="A188" s="30">
        <v>183</v>
      </c>
      <c r="B188" s="33" t="s">
        <v>474</v>
      </c>
      <c r="C188" s="34" t="s">
        <v>11</v>
      </c>
      <c r="D188" s="34" t="s">
        <v>297</v>
      </c>
      <c r="E188" s="35">
        <v>50</v>
      </c>
      <c r="F188" s="34">
        <v>5</v>
      </c>
      <c r="G188" s="34" t="s">
        <v>19</v>
      </c>
      <c r="H188" s="34" t="s">
        <v>73</v>
      </c>
      <c r="I188" s="36" t="s">
        <v>25</v>
      </c>
      <c r="J188" s="36" t="s">
        <v>137</v>
      </c>
      <c r="K188" s="36" t="s">
        <v>27</v>
      </c>
      <c r="L188" s="36" t="s">
        <v>136</v>
      </c>
      <c r="M188" s="36" t="s">
        <v>1818</v>
      </c>
      <c r="N188" s="34" t="s">
        <v>282</v>
      </c>
      <c r="O188" s="1" t="s">
        <v>275</v>
      </c>
      <c r="P188" s="2" t="str">
        <f>LEFT(Table1[[#This Row],['[4']]],FIND(" ",Table1[[#This Row],['[4']]],1)-1)</f>
        <v>620</v>
      </c>
      <c r="Q188" s="2" t="str">
        <f>MID(Table1[[#This Row],['[4']]],FIND("x",Table1[[#This Row],['[4']]],1)+2,FIND("x",Table1[[#This Row],['[4']]],7)-(FIND("x",Table1[[#This Row],['[4']]],1)+2))</f>
        <v xml:space="preserve">370 </v>
      </c>
      <c r="R188" s="2" t="str">
        <f>RIGHT(Table1[[#This Row],['[4']]],LEN(Table1[[#This Row],['[4']]])-(FIND("x",Table1[[#This Row],['[4']]],7)+1))</f>
        <v>340</v>
      </c>
      <c r="S188" s="2"/>
      <c r="T188" s="2">
        <f t="shared" si="2"/>
        <v>7.7995999999999996E-2</v>
      </c>
    </row>
    <row r="189" spans="1:20" ht="30" x14ac:dyDescent="0.25">
      <c r="A189" s="30">
        <v>184</v>
      </c>
      <c r="B189" s="33" t="s">
        <v>474</v>
      </c>
      <c r="C189" s="34" t="s">
        <v>11</v>
      </c>
      <c r="D189" s="34" t="s">
        <v>297</v>
      </c>
      <c r="E189" s="35">
        <v>50</v>
      </c>
      <c r="F189" s="34">
        <v>9</v>
      </c>
      <c r="G189" s="34" t="s">
        <v>19</v>
      </c>
      <c r="H189" s="34" t="s">
        <v>73</v>
      </c>
      <c r="I189" s="36" t="s">
        <v>25</v>
      </c>
      <c r="J189" s="36" t="s">
        <v>138</v>
      </c>
      <c r="K189" s="36" t="s">
        <v>27</v>
      </c>
      <c r="L189" s="36" t="s">
        <v>136</v>
      </c>
      <c r="M189" s="36" t="s">
        <v>1818</v>
      </c>
      <c r="N189" s="34" t="s">
        <v>282</v>
      </c>
      <c r="O189" s="1" t="s">
        <v>275</v>
      </c>
      <c r="P189" s="2" t="str">
        <f>LEFT(Table1[[#This Row],['[4']]],FIND(" ",Table1[[#This Row],['[4']]],1)-1)</f>
        <v>620</v>
      </c>
      <c r="Q189" s="2" t="str">
        <f>MID(Table1[[#This Row],['[4']]],FIND("x",Table1[[#This Row],['[4']]],1)+2,FIND("x",Table1[[#This Row],['[4']]],7)-(FIND("x",Table1[[#This Row],['[4']]],1)+2))</f>
        <v xml:space="preserve">370 </v>
      </c>
      <c r="R189" s="2" t="str">
        <f>RIGHT(Table1[[#This Row],['[4']]],LEN(Table1[[#This Row],['[4']]])-(FIND("x",Table1[[#This Row],['[4']]],7)+1))</f>
        <v>340</v>
      </c>
      <c r="S189" s="2"/>
      <c r="T189" s="2">
        <f t="shared" si="2"/>
        <v>7.7995999999999996E-2</v>
      </c>
    </row>
    <row r="190" spans="1:20" ht="30" x14ac:dyDescent="0.25">
      <c r="A190" s="30">
        <v>185</v>
      </c>
      <c r="B190" s="33" t="s">
        <v>450</v>
      </c>
      <c r="C190" s="34" t="s">
        <v>11</v>
      </c>
      <c r="D190" s="34" t="s">
        <v>297</v>
      </c>
      <c r="E190" s="35">
        <v>50</v>
      </c>
      <c r="F190" s="34">
        <v>6</v>
      </c>
      <c r="G190" s="34" t="s">
        <v>19</v>
      </c>
      <c r="H190" s="34" t="s">
        <v>73</v>
      </c>
      <c r="I190" s="36" t="s">
        <v>5</v>
      </c>
      <c r="J190" s="36" t="s">
        <v>139</v>
      </c>
      <c r="K190" s="36" t="s">
        <v>27</v>
      </c>
      <c r="L190" s="36" t="s">
        <v>140</v>
      </c>
      <c r="M190" s="36" t="s">
        <v>1818</v>
      </c>
      <c r="N190" s="34" t="s">
        <v>282</v>
      </c>
      <c r="O190" s="1" t="s">
        <v>275</v>
      </c>
      <c r="P190" s="2" t="str">
        <f>LEFT(Table1[[#This Row],['[4']]],FIND(" ",Table1[[#This Row],['[4']]],1)-1)</f>
        <v>620</v>
      </c>
      <c r="Q190" s="2" t="str">
        <f>MID(Table1[[#This Row],['[4']]],FIND("x",Table1[[#This Row],['[4']]],1)+2,FIND("x",Table1[[#This Row],['[4']]],7)-(FIND("x",Table1[[#This Row],['[4']]],1)+2))</f>
        <v xml:space="preserve">370 </v>
      </c>
      <c r="R190" s="2" t="str">
        <f>RIGHT(Table1[[#This Row],['[4']]],LEN(Table1[[#This Row],['[4']]])-(FIND("x",Table1[[#This Row],['[4']]],7)+1))</f>
        <v>340</v>
      </c>
      <c r="S190" s="2"/>
      <c r="T190" s="2">
        <f t="shared" si="2"/>
        <v>7.7995999999999996E-2</v>
      </c>
    </row>
    <row r="191" spans="1:20" ht="30" x14ac:dyDescent="0.25">
      <c r="A191" s="30">
        <v>186</v>
      </c>
      <c r="B191" s="33" t="s">
        <v>450</v>
      </c>
      <c r="C191" s="34" t="s">
        <v>11</v>
      </c>
      <c r="D191" s="34" t="s">
        <v>297</v>
      </c>
      <c r="E191" s="35">
        <v>50</v>
      </c>
      <c r="F191" s="34">
        <v>10</v>
      </c>
      <c r="G191" s="34" t="s">
        <v>19</v>
      </c>
      <c r="H191" s="34" t="s">
        <v>73</v>
      </c>
      <c r="I191" s="36" t="s">
        <v>25</v>
      </c>
      <c r="J191" s="36" t="s">
        <v>141</v>
      </c>
      <c r="K191" s="36" t="s">
        <v>27</v>
      </c>
      <c r="L191" s="36">
        <v>520</v>
      </c>
      <c r="M191" s="36" t="s">
        <v>1818</v>
      </c>
      <c r="N191" s="34" t="s">
        <v>282</v>
      </c>
      <c r="O191" s="1" t="s">
        <v>275</v>
      </c>
      <c r="P191" s="2" t="str">
        <f>LEFT(Table1[[#This Row],['[4']]],FIND(" ",Table1[[#This Row],['[4']]],1)-1)</f>
        <v>620</v>
      </c>
      <c r="Q191" s="2" t="str">
        <f>MID(Table1[[#This Row],['[4']]],FIND("x",Table1[[#This Row],['[4']]],1)+2,FIND("x",Table1[[#This Row],['[4']]],7)-(FIND("x",Table1[[#This Row],['[4']]],1)+2))</f>
        <v xml:space="preserve">370 </v>
      </c>
      <c r="R191" s="2" t="str">
        <f>RIGHT(Table1[[#This Row],['[4']]],LEN(Table1[[#This Row],['[4']]])-(FIND("x",Table1[[#This Row],['[4']]],7)+1))</f>
        <v>340</v>
      </c>
      <c r="S191" s="2"/>
      <c r="T191" s="2">
        <f t="shared" si="2"/>
        <v>7.7995999999999996E-2</v>
      </c>
    </row>
    <row r="192" spans="1:20" ht="30" x14ac:dyDescent="0.25">
      <c r="A192" s="30">
        <v>187</v>
      </c>
      <c r="B192" s="33" t="s">
        <v>77</v>
      </c>
      <c r="C192" s="34" t="s">
        <v>7</v>
      </c>
      <c r="D192" s="34" t="s">
        <v>491</v>
      </c>
      <c r="E192" s="35">
        <v>20</v>
      </c>
      <c r="F192" s="34">
        <v>1</v>
      </c>
      <c r="G192" s="34" t="s">
        <v>19</v>
      </c>
      <c r="H192" s="34" t="s">
        <v>73</v>
      </c>
      <c r="I192" s="36" t="s">
        <v>25</v>
      </c>
      <c r="J192" s="36" t="s">
        <v>141</v>
      </c>
      <c r="K192" s="36" t="s">
        <v>27</v>
      </c>
      <c r="L192" s="36" t="s">
        <v>112</v>
      </c>
      <c r="M192" s="36" t="s">
        <v>1818</v>
      </c>
      <c r="N192" s="34" t="s">
        <v>282</v>
      </c>
      <c r="O192" s="1" t="s">
        <v>275</v>
      </c>
      <c r="P192" s="2" t="str">
        <f>LEFT(Table1[[#This Row],['[4']]],FIND(" ",Table1[[#This Row],['[4']]],1)-1)</f>
        <v>600</v>
      </c>
      <c r="Q192" s="2" t="str">
        <f>MID(Table1[[#This Row],['[4']]],FIND("x",Table1[[#This Row],['[4']]],1)+2,FIND("x",Table1[[#This Row],['[4']]],7)-(FIND("x",Table1[[#This Row],['[4']]],1)+2))</f>
        <v xml:space="preserve">600 </v>
      </c>
      <c r="R192" s="2" t="str">
        <f>RIGHT(Table1[[#This Row],['[4']]],LEN(Table1[[#This Row],['[4']]])-(FIND("x",Table1[[#This Row],['[4']]],7)+1))</f>
        <v>1000</v>
      </c>
      <c r="S192" s="2"/>
      <c r="T192" s="2">
        <f t="shared" si="2"/>
        <v>0.36</v>
      </c>
    </row>
    <row r="193" spans="1:20" ht="30" x14ac:dyDescent="0.25">
      <c r="A193" s="30">
        <v>188</v>
      </c>
      <c r="B193" s="33" t="s">
        <v>492</v>
      </c>
      <c r="C193" s="34" t="s">
        <v>7</v>
      </c>
      <c r="D193" s="34" t="s">
        <v>493</v>
      </c>
      <c r="E193" s="35">
        <v>30</v>
      </c>
      <c r="F193" s="34">
        <v>1</v>
      </c>
      <c r="G193" s="34" t="s">
        <v>19</v>
      </c>
      <c r="H193" s="34" t="s">
        <v>73</v>
      </c>
      <c r="I193" s="36" t="s">
        <v>25</v>
      </c>
      <c r="J193" s="36" t="s">
        <v>141</v>
      </c>
      <c r="K193" s="36" t="s">
        <v>27</v>
      </c>
      <c r="L193" s="36" t="s">
        <v>112</v>
      </c>
      <c r="M193" s="36" t="s">
        <v>1818</v>
      </c>
      <c r="N193" s="34" t="s">
        <v>282</v>
      </c>
      <c r="O193" s="1" t="s">
        <v>275</v>
      </c>
      <c r="P193" s="2" t="str">
        <f>LEFT(Table1[[#This Row],['[4']]],FIND(" ",Table1[[#This Row],['[4']]],1)-1)</f>
        <v>500</v>
      </c>
      <c r="Q193" s="2" t="str">
        <f>MID(Table1[[#This Row],['[4']]],FIND("x",Table1[[#This Row],['[4']]],1)+2,FIND("x",Table1[[#This Row],['[4']]],7)-(FIND("x",Table1[[#This Row],['[4']]],1)+2))</f>
        <v xml:space="preserve">600 </v>
      </c>
      <c r="R193" s="2" t="str">
        <f>RIGHT(Table1[[#This Row],['[4']]],LEN(Table1[[#This Row],['[4']]])-(FIND("x",Table1[[#This Row],['[4']]],7)+1))</f>
        <v>1000</v>
      </c>
      <c r="S193" s="2"/>
      <c r="T193" s="2">
        <f t="shared" si="2"/>
        <v>0.3</v>
      </c>
    </row>
    <row r="194" spans="1:20" ht="30" x14ac:dyDescent="0.25">
      <c r="A194" s="30">
        <v>189</v>
      </c>
      <c r="B194" s="33" t="s">
        <v>494</v>
      </c>
      <c r="C194" s="34" t="s">
        <v>8</v>
      </c>
      <c r="D194" s="34" t="s">
        <v>495</v>
      </c>
      <c r="E194" s="35">
        <v>49</v>
      </c>
      <c r="F194" s="34">
        <v>0.5</v>
      </c>
      <c r="G194" s="34" t="s">
        <v>19</v>
      </c>
      <c r="H194" s="34" t="s">
        <v>73</v>
      </c>
      <c r="I194" s="36" t="s">
        <v>142</v>
      </c>
      <c r="J194" s="36" t="s">
        <v>143</v>
      </c>
      <c r="K194" s="36" t="s">
        <v>5</v>
      </c>
      <c r="L194" s="36" t="s">
        <v>144</v>
      </c>
      <c r="M194" s="36" t="s">
        <v>1818</v>
      </c>
      <c r="N194" s="34" t="s">
        <v>282</v>
      </c>
      <c r="O194" s="1" t="s">
        <v>275</v>
      </c>
      <c r="P194" s="2" t="str">
        <f>LEFT(Table1[[#This Row],['[4']]],FIND(" ",Table1[[#This Row],['[4']]],1)-1)</f>
        <v>600</v>
      </c>
      <c r="Q194" s="2" t="str">
        <f>MID(Table1[[#This Row],['[4']]],FIND("x",Table1[[#This Row],['[4']]],1)+2,FIND("x",Table1[[#This Row],['[4']]],7)-(FIND("x",Table1[[#This Row],['[4']]],1)+2))</f>
        <v xml:space="preserve">800 </v>
      </c>
      <c r="R194" s="2" t="str">
        <f>RIGHT(Table1[[#This Row],['[4']]],LEN(Table1[[#This Row],['[4']]])-(FIND("x",Table1[[#This Row],['[4']]],7)+1))</f>
        <v>780</v>
      </c>
      <c r="S194" s="2"/>
      <c r="T194" s="2">
        <f t="shared" si="2"/>
        <v>0.37440000000000001</v>
      </c>
    </row>
    <row r="195" spans="1:20" ht="30" x14ac:dyDescent="0.25">
      <c r="A195" s="30">
        <v>190</v>
      </c>
      <c r="B195" s="33" t="s">
        <v>496</v>
      </c>
      <c r="C195" s="34" t="s">
        <v>8</v>
      </c>
      <c r="D195" s="34" t="s">
        <v>497</v>
      </c>
      <c r="E195" s="35">
        <v>30</v>
      </c>
      <c r="F195" s="34">
        <v>1</v>
      </c>
      <c r="G195" s="34" t="s">
        <v>19</v>
      </c>
      <c r="H195" s="34" t="s">
        <v>73</v>
      </c>
      <c r="I195" s="36" t="s">
        <v>142</v>
      </c>
      <c r="J195" s="36" t="s">
        <v>143</v>
      </c>
      <c r="K195" s="36" t="s">
        <v>5</v>
      </c>
      <c r="L195" s="36" t="s">
        <v>144</v>
      </c>
      <c r="M195" s="36" t="s">
        <v>1818</v>
      </c>
      <c r="N195" s="34" t="s">
        <v>282</v>
      </c>
      <c r="O195" s="1" t="s">
        <v>275</v>
      </c>
      <c r="P195" s="2" t="str">
        <f>LEFT(Table1[[#This Row],['[4']]],FIND(" ",Table1[[#This Row],['[4']]],1)-1)</f>
        <v>400</v>
      </c>
      <c r="Q195" s="2" t="str">
        <f>MID(Table1[[#This Row],['[4']]],FIND("x",Table1[[#This Row],['[4']]],1)+2,FIND("x",Table1[[#This Row],['[4']]],7)-(FIND("x",Table1[[#This Row],['[4']]],1)+2))</f>
        <v xml:space="preserve">1000 </v>
      </c>
      <c r="R195" s="2" t="str">
        <f>RIGHT(Table1[[#This Row],['[4']]],LEN(Table1[[#This Row],['[4']]])-(FIND("x",Table1[[#This Row],['[4']]],7)+1))</f>
        <v>2200</v>
      </c>
      <c r="S195" s="2"/>
      <c r="T195" s="2">
        <f t="shared" si="2"/>
        <v>0.88</v>
      </c>
    </row>
    <row r="196" spans="1:20" ht="30" x14ac:dyDescent="0.25">
      <c r="A196" s="30">
        <v>191</v>
      </c>
      <c r="B196" s="33" t="s">
        <v>146</v>
      </c>
      <c r="C196" s="34" t="s">
        <v>8</v>
      </c>
      <c r="D196" s="34" t="s">
        <v>498</v>
      </c>
      <c r="E196" s="35">
        <v>52</v>
      </c>
      <c r="F196" s="34">
        <v>1</v>
      </c>
      <c r="G196" s="34" t="s">
        <v>19</v>
      </c>
      <c r="H196" s="34" t="s">
        <v>73</v>
      </c>
      <c r="I196" s="36" t="s">
        <v>142</v>
      </c>
      <c r="J196" s="36" t="s">
        <v>143</v>
      </c>
      <c r="K196" s="36" t="s">
        <v>5</v>
      </c>
      <c r="L196" s="36" t="s">
        <v>144</v>
      </c>
      <c r="M196" s="36" t="s">
        <v>1818</v>
      </c>
      <c r="N196" s="34" t="s">
        <v>282</v>
      </c>
      <c r="O196" s="1" t="s">
        <v>275</v>
      </c>
      <c r="P196" s="2" t="str">
        <f>LEFT(Table1[[#This Row],['[4']]],FIND(" ",Table1[[#This Row],['[4']]],1)-1)</f>
        <v>600</v>
      </c>
      <c r="Q196" s="2" t="str">
        <f>MID(Table1[[#This Row],['[4']]],FIND("x",Table1[[#This Row],['[4']]],1)+2,FIND("x",Table1[[#This Row],['[4']]],7)-(FIND("x",Table1[[#This Row],['[4']]],1)+2))</f>
        <v xml:space="preserve">700 </v>
      </c>
      <c r="R196" s="2" t="str">
        <f>RIGHT(Table1[[#This Row],['[4']]],LEN(Table1[[#This Row],['[4']]])-(FIND("x",Table1[[#This Row],['[4']]],7)+1))</f>
        <v>850</v>
      </c>
      <c r="S196" s="2"/>
      <c r="T196" s="2">
        <f t="shared" si="2"/>
        <v>0.35699999999999998</v>
      </c>
    </row>
    <row r="197" spans="1:20" ht="30" x14ac:dyDescent="0.25">
      <c r="A197" s="30">
        <v>192</v>
      </c>
      <c r="B197" s="33" t="s">
        <v>499</v>
      </c>
      <c r="C197" s="34" t="s">
        <v>8</v>
      </c>
      <c r="D197" s="34" t="s">
        <v>500</v>
      </c>
      <c r="E197" s="35">
        <v>30</v>
      </c>
      <c r="F197" s="34">
        <v>1</v>
      </c>
      <c r="G197" s="34" t="s">
        <v>19</v>
      </c>
      <c r="H197" s="34" t="s">
        <v>73</v>
      </c>
      <c r="I197" s="36" t="s">
        <v>142</v>
      </c>
      <c r="J197" s="36" t="s">
        <v>143</v>
      </c>
      <c r="K197" s="36" t="s">
        <v>5</v>
      </c>
      <c r="L197" s="36" t="s">
        <v>144</v>
      </c>
      <c r="M197" s="36" t="s">
        <v>1818</v>
      </c>
      <c r="N197" s="34" t="s">
        <v>282</v>
      </c>
      <c r="O197" s="1" t="s">
        <v>275</v>
      </c>
      <c r="P197" s="2" t="str">
        <f>LEFT(Table1[[#This Row],['[4']]],FIND(" ",Table1[[#This Row],['[4']]],1)-1)</f>
        <v>700</v>
      </c>
      <c r="Q197" s="2" t="str">
        <f>MID(Table1[[#This Row],['[4']]],FIND("x",Table1[[#This Row],['[4']]],1)+2,FIND("x",Table1[[#This Row],['[4']]],7)-(FIND("x",Table1[[#This Row],['[4']]],1)+2))</f>
        <v xml:space="preserve">700 </v>
      </c>
      <c r="R197" s="2" t="str">
        <f>RIGHT(Table1[[#This Row],['[4']]],LEN(Table1[[#This Row],['[4']]])-(FIND("x",Table1[[#This Row],['[4']]],7)+1))</f>
        <v>400</v>
      </c>
      <c r="S197" s="2"/>
      <c r="T197" s="2">
        <f t="shared" si="2"/>
        <v>0.19600000000000001</v>
      </c>
    </row>
    <row r="198" spans="1:20" ht="30" x14ac:dyDescent="0.25">
      <c r="A198" s="30">
        <v>193</v>
      </c>
      <c r="B198" s="33" t="s">
        <v>324</v>
      </c>
      <c r="C198" s="34" t="s">
        <v>8</v>
      </c>
      <c r="D198" s="34" t="s">
        <v>501</v>
      </c>
      <c r="E198" s="35">
        <v>15</v>
      </c>
      <c r="F198" s="34">
        <v>1</v>
      </c>
      <c r="G198" s="34" t="s">
        <v>19</v>
      </c>
      <c r="H198" s="34" t="s">
        <v>73</v>
      </c>
      <c r="I198" s="36" t="s">
        <v>142</v>
      </c>
      <c r="J198" s="36" t="s">
        <v>147</v>
      </c>
      <c r="K198" s="36" t="s">
        <v>5</v>
      </c>
      <c r="L198" s="36" t="s">
        <v>148</v>
      </c>
      <c r="M198" s="36" t="s">
        <v>1818</v>
      </c>
      <c r="N198" s="34" t="s">
        <v>282</v>
      </c>
      <c r="O198" s="1" t="s">
        <v>275</v>
      </c>
      <c r="P198" s="2" t="str">
        <f>LEFT(Table1[[#This Row],['[4']]],FIND(" ",Table1[[#This Row],['[4']]],1)-1)</f>
        <v>600</v>
      </c>
      <c r="Q198" s="2" t="str">
        <f>MID(Table1[[#This Row],['[4']]],FIND("x",Table1[[#This Row],['[4']]],1)+2,FIND("x",Table1[[#This Row],['[4']]],7)-(FIND("x",Table1[[#This Row],['[4']]],1)+2))</f>
        <v xml:space="preserve">360 </v>
      </c>
      <c r="R198" s="2" t="str">
        <f>RIGHT(Table1[[#This Row],['[4']]],LEN(Table1[[#This Row],['[4']]])-(FIND("x",Table1[[#This Row],['[4']]],7)+1))</f>
        <v>2000</v>
      </c>
      <c r="S198" s="2"/>
      <c r="T198" s="2">
        <f t="shared" si="2"/>
        <v>0.432</v>
      </c>
    </row>
    <row r="199" spans="1:20" ht="60" x14ac:dyDescent="0.25">
      <c r="A199" s="30">
        <v>194</v>
      </c>
      <c r="B199" s="33" t="s">
        <v>502</v>
      </c>
      <c r="C199" s="34" t="s">
        <v>8</v>
      </c>
      <c r="D199" s="34" t="s">
        <v>503</v>
      </c>
      <c r="E199" s="35">
        <v>15</v>
      </c>
      <c r="F199" s="34">
        <v>2</v>
      </c>
      <c r="G199" s="34" t="s">
        <v>19</v>
      </c>
      <c r="H199" s="34" t="s">
        <v>73</v>
      </c>
      <c r="I199" s="36" t="s">
        <v>142</v>
      </c>
      <c r="J199" s="36" t="s">
        <v>143</v>
      </c>
      <c r="K199" s="36" t="s">
        <v>5</v>
      </c>
      <c r="L199" s="36" t="s">
        <v>144</v>
      </c>
      <c r="M199" s="36" t="s">
        <v>1818</v>
      </c>
      <c r="N199" s="34" t="s">
        <v>282</v>
      </c>
      <c r="O199" s="1" t="s">
        <v>275</v>
      </c>
      <c r="P199" s="2" t="str">
        <f>LEFT(Table1[[#This Row],['[4']]],FIND(" ",Table1[[#This Row],['[4']]],1)-1)</f>
        <v>300</v>
      </c>
      <c r="Q199" s="2" t="str">
        <f>MID(Table1[[#This Row],['[4']]],FIND("x",Table1[[#This Row],['[4']]],1)+2,FIND("x",Table1[[#This Row],['[4']]],7)-(FIND("x",Table1[[#This Row],['[4']]],1)+2))</f>
        <v xml:space="preserve">2600 </v>
      </c>
      <c r="R199" s="2" t="str">
        <f>RIGHT(Table1[[#This Row],['[4']]],LEN(Table1[[#This Row],['[4']]])-(FIND("x",Table1[[#This Row],['[4']]],7)+1))</f>
        <v>20</v>
      </c>
      <c r="S199" s="2"/>
      <c r="T199" s="2">
        <f t="shared" ref="T199:T262" si="3">P199*Q199*R199/1000000000</f>
        <v>1.5599999999999999E-2</v>
      </c>
    </row>
    <row r="200" spans="1:20" ht="30" x14ac:dyDescent="0.25">
      <c r="A200" s="30">
        <v>195</v>
      </c>
      <c r="B200" s="33" t="s">
        <v>504</v>
      </c>
      <c r="C200" s="34" t="s">
        <v>9</v>
      </c>
      <c r="D200" s="34" t="s">
        <v>505</v>
      </c>
      <c r="E200" s="35">
        <v>40</v>
      </c>
      <c r="F200" s="34">
        <v>1</v>
      </c>
      <c r="G200" s="34" t="s">
        <v>19</v>
      </c>
      <c r="H200" s="34" t="s">
        <v>73</v>
      </c>
      <c r="I200" s="36" t="s">
        <v>142</v>
      </c>
      <c r="J200" s="36" t="s">
        <v>143</v>
      </c>
      <c r="K200" s="36" t="s">
        <v>5</v>
      </c>
      <c r="L200" s="36" t="s">
        <v>144</v>
      </c>
      <c r="M200" s="36" t="s">
        <v>1818</v>
      </c>
      <c r="N200" s="34" t="s">
        <v>151</v>
      </c>
      <c r="O200" s="1" t="s">
        <v>275</v>
      </c>
      <c r="P200" s="2" t="str">
        <f>LEFT(Table1[[#This Row],['[4']]],FIND(" ",Table1[[#This Row],['[4']]],1)-1)</f>
        <v>675</v>
      </c>
      <c r="Q200" s="2" t="str">
        <f>MID(Table1[[#This Row],['[4']]],FIND("x",Table1[[#This Row],['[4']]],1)+2,FIND("x",Table1[[#This Row],['[4']]],7)-(FIND("x",Table1[[#This Row],['[4']]],1)+2))</f>
        <v xml:space="preserve">590 </v>
      </c>
      <c r="R200" s="2" t="str">
        <f>RIGHT(Table1[[#This Row],['[4']]],LEN(Table1[[#This Row],['[4']]])-(FIND("x",Table1[[#This Row],['[4']]],7)+1))</f>
        <v>600</v>
      </c>
      <c r="S200" s="2"/>
      <c r="T200" s="2">
        <f t="shared" si="3"/>
        <v>0.23895</v>
      </c>
    </row>
    <row r="201" spans="1:20" ht="30" x14ac:dyDescent="0.25">
      <c r="A201" s="30">
        <v>196</v>
      </c>
      <c r="B201" s="33" t="s">
        <v>506</v>
      </c>
      <c r="C201" s="34" t="s">
        <v>13</v>
      </c>
      <c r="D201" s="34" t="s">
        <v>297</v>
      </c>
      <c r="E201" s="35">
        <v>30</v>
      </c>
      <c r="F201" s="34">
        <v>5</v>
      </c>
      <c r="G201" s="34" t="s">
        <v>19</v>
      </c>
      <c r="H201" s="34" t="s">
        <v>73</v>
      </c>
      <c r="I201" s="36" t="s">
        <v>142</v>
      </c>
      <c r="J201" s="36" t="s">
        <v>143</v>
      </c>
      <c r="K201" s="36" t="s">
        <v>5</v>
      </c>
      <c r="L201" s="36" t="s">
        <v>144</v>
      </c>
      <c r="M201" s="36" t="s">
        <v>1818</v>
      </c>
      <c r="N201" s="34" t="s">
        <v>282</v>
      </c>
      <c r="O201" s="1" t="s">
        <v>275</v>
      </c>
      <c r="P201" s="2" t="str">
        <f>LEFT(Table1[[#This Row],['[4']]],FIND(" ",Table1[[#This Row],['[4']]],1)-1)</f>
        <v>620</v>
      </c>
      <c r="Q201" s="2" t="str">
        <f>MID(Table1[[#This Row],['[4']]],FIND("x",Table1[[#This Row],['[4']]],1)+2,FIND("x",Table1[[#This Row],['[4']]],7)-(FIND("x",Table1[[#This Row],['[4']]],1)+2))</f>
        <v xml:space="preserve">370 </v>
      </c>
      <c r="R201" s="2" t="str">
        <f>RIGHT(Table1[[#This Row],['[4']]],LEN(Table1[[#This Row],['[4']]])-(FIND("x",Table1[[#This Row],['[4']]],7)+1))</f>
        <v>340</v>
      </c>
      <c r="S201" s="2"/>
      <c r="T201" s="2">
        <f t="shared" si="3"/>
        <v>7.7995999999999996E-2</v>
      </c>
    </row>
    <row r="202" spans="1:20" ht="30" x14ac:dyDescent="0.25">
      <c r="A202" s="30">
        <v>197</v>
      </c>
      <c r="B202" s="33" t="s">
        <v>152</v>
      </c>
      <c r="C202" s="34" t="s">
        <v>9</v>
      </c>
      <c r="D202" s="34" t="s">
        <v>507</v>
      </c>
      <c r="E202" s="35">
        <v>68</v>
      </c>
      <c r="F202" s="34">
        <v>1</v>
      </c>
      <c r="G202" s="34" t="s">
        <v>19</v>
      </c>
      <c r="H202" s="34" t="s">
        <v>73</v>
      </c>
      <c r="I202" s="36" t="s">
        <v>142</v>
      </c>
      <c r="J202" s="36" t="s">
        <v>143</v>
      </c>
      <c r="K202" s="36" t="s">
        <v>5</v>
      </c>
      <c r="L202" s="36" t="s">
        <v>144</v>
      </c>
      <c r="M202" s="36" t="s">
        <v>1818</v>
      </c>
      <c r="N202" s="34" t="s">
        <v>151</v>
      </c>
      <c r="O202" s="1" t="s">
        <v>275</v>
      </c>
      <c r="P202" s="2" t="str">
        <f>LEFT(Table1[[#This Row],['[4']]],FIND(" ",Table1[[#This Row],['[4']]],1)-1)</f>
        <v>500</v>
      </c>
      <c r="Q202" s="2" t="str">
        <f>MID(Table1[[#This Row],['[4']]],FIND("x",Table1[[#This Row],['[4']]],1)+2,FIND("x",Table1[[#This Row],['[4']]],7)-(FIND("x",Table1[[#This Row],['[4']]],1)+2))</f>
        <v xml:space="preserve">500 </v>
      </c>
      <c r="R202" s="2" t="str">
        <f>RIGHT(Table1[[#This Row],['[4']]],LEN(Table1[[#This Row],['[4']]])-(FIND("x",Table1[[#This Row],['[4']]],7)+1))</f>
        <v>400</v>
      </c>
      <c r="S202" s="2"/>
      <c r="T202" s="2">
        <f t="shared" si="3"/>
        <v>0.1</v>
      </c>
    </row>
    <row r="203" spans="1:20" ht="45" x14ac:dyDescent="0.25">
      <c r="A203" s="30">
        <v>198</v>
      </c>
      <c r="B203" s="33" t="s">
        <v>508</v>
      </c>
      <c r="C203" s="34" t="s">
        <v>9</v>
      </c>
      <c r="D203" s="34" t="s">
        <v>509</v>
      </c>
      <c r="E203" s="35">
        <v>30</v>
      </c>
      <c r="F203" s="34">
        <v>2</v>
      </c>
      <c r="G203" s="34" t="s">
        <v>19</v>
      </c>
      <c r="H203" s="34" t="s">
        <v>73</v>
      </c>
      <c r="I203" s="36" t="s">
        <v>142</v>
      </c>
      <c r="J203" s="36" t="s">
        <v>143</v>
      </c>
      <c r="K203" s="36" t="s">
        <v>5</v>
      </c>
      <c r="L203" s="36" t="s">
        <v>144</v>
      </c>
      <c r="M203" s="36" t="s">
        <v>1818</v>
      </c>
      <c r="N203" s="34" t="s">
        <v>151</v>
      </c>
      <c r="O203" s="1" t="s">
        <v>275</v>
      </c>
      <c r="P203" s="2" t="str">
        <f>LEFT(Table1[[#This Row],['[4']]],FIND(" ",Table1[[#This Row],['[4']]],1)-1)</f>
        <v>850</v>
      </c>
      <c r="Q203" s="2" t="str">
        <f>MID(Table1[[#This Row],['[4']]],FIND("x",Table1[[#This Row],['[4']]],1)+2,FIND("x",Table1[[#This Row],['[4']]],7)-(FIND("x",Table1[[#This Row],['[4']]],1)+2))</f>
        <v xml:space="preserve">600 </v>
      </c>
      <c r="R203" s="2" t="str">
        <f>RIGHT(Table1[[#This Row],['[4']]],LEN(Table1[[#This Row],['[4']]])-(FIND("x",Table1[[#This Row],['[4']]],7)+1))</f>
        <v>850</v>
      </c>
      <c r="S203" s="2"/>
      <c r="T203" s="2">
        <f t="shared" si="3"/>
        <v>0.4335</v>
      </c>
    </row>
    <row r="204" spans="1:20" ht="30" x14ac:dyDescent="0.25">
      <c r="A204" s="30">
        <v>199</v>
      </c>
      <c r="B204" s="33" t="s">
        <v>510</v>
      </c>
      <c r="C204" s="34" t="s">
        <v>9</v>
      </c>
      <c r="D204" s="34" t="s">
        <v>511</v>
      </c>
      <c r="E204" s="35">
        <v>4</v>
      </c>
      <c r="F204" s="34">
        <v>1</v>
      </c>
      <c r="G204" s="34" t="s">
        <v>19</v>
      </c>
      <c r="H204" s="34" t="s">
        <v>73</v>
      </c>
      <c r="I204" s="36" t="s">
        <v>142</v>
      </c>
      <c r="J204" s="36" t="s">
        <v>143</v>
      </c>
      <c r="K204" s="36" t="s">
        <v>5</v>
      </c>
      <c r="L204" s="36" t="s">
        <v>144</v>
      </c>
      <c r="M204" s="36" t="s">
        <v>1818</v>
      </c>
      <c r="N204" s="34" t="s">
        <v>151</v>
      </c>
      <c r="O204" s="1" t="s">
        <v>275</v>
      </c>
      <c r="P204" s="2" t="str">
        <f>LEFT(Table1[[#This Row],['[4']]],FIND(" ",Table1[[#This Row],['[4']]],1)-1)</f>
        <v>405</v>
      </c>
      <c r="Q204" s="2" t="str">
        <f>MID(Table1[[#This Row],['[4']]],FIND("x",Table1[[#This Row],['[4']]],1)+2,FIND("x",Table1[[#This Row],['[4']]],7)-(FIND("x",Table1[[#This Row],['[4']]],1)+2))</f>
        <v xml:space="preserve">314 </v>
      </c>
      <c r="R204" s="2" t="str">
        <f>RIGHT(Table1[[#This Row],['[4']]],LEN(Table1[[#This Row],['[4']]])-(FIND("x",Table1[[#This Row],['[4']]],7)+1))</f>
        <v>197</v>
      </c>
      <c r="S204" s="2"/>
      <c r="T204" s="2">
        <f t="shared" si="3"/>
        <v>2.505249E-2</v>
      </c>
    </row>
    <row r="205" spans="1:20" ht="30" x14ac:dyDescent="0.25">
      <c r="A205" s="30">
        <v>200</v>
      </c>
      <c r="B205" s="33" t="s">
        <v>512</v>
      </c>
      <c r="C205" s="34" t="s">
        <v>9</v>
      </c>
      <c r="D205" s="34" t="s">
        <v>513</v>
      </c>
      <c r="E205" s="35">
        <v>11</v>
      </c>
      <c r="F205" s="34">
        <v>1</v>
      </c>
      <c r="G205" s="34" t="s">
        <v>19</v>
      </c>
      <c r="H205" s="34" t="s">
        <v>73</v>
      </c>
      <c r="I205" s="36">
        <v>6</v>
      </c>
      <c r="J205" s="36">
        <v>612</v>
      </c>
      <c r="K205" s="36" t="s">
        <v>5</v>
      </c>
      <c r="L205" s="36" t="s">
        <v>144</v>
      </c>
      <c r="M205" s="36" t="s">
        <v>1818</v>
      </c>
      <c r="N205" s="34" t="s">
        <v>151</v>
      </c>
      <c r="O205" s="1" t="s">
        <v>275</v>
      </c>
      <c r="P205" s="2" t="str">
        <f>LEFT(Table1[[#This Row],['[4']]],FIND(" ",Table1[[#This Row],['[4']]],1)-1)</f>
        <v>300</v>
      </c>
      <c r="Q205" s="2" t="str">
        <f>MID(Table1[[#This Row],['[4']]],FIND("x",Table1[[#This Row],['[4']]],1)+2,FIND("x",Table1[[#This Row],['[4']]],7)-(FIND("x",Table1[[#This Row],['[4']]],1)+2))</f>
        <v xml:space="preserve">300 </v>
      </c>
      <c r="R205" s="2" t="str">
        <f>RIGHT(Table1[[#This Row],['[4']]],LEN(Table1[[#This Row],['[4']]])-(FIND("x",Table1[[#This Row],['[4']]],7)+1))</f>
        <v>850</v>
      </c>
      <c r="S205" s="2"/>
      <c r="T205" s="2">
        <f t="shared" si="3"/>
        <v>7.6499999999999999E-2</v>
      </c>
    </row>
    <row r="206" spans="1:20" ht="30" x14ac:dyDescent="0.25">
      <c r="A206" s="30">
        <v>201</v>
      </c>
      <c r="B206" s="33" t="s">
        <v>514</v>
      </c>
      <c r="C206" s="34" t="s">
        <v>15</v>
      </c>
      <c r="D206" s="34" t="s">
        <v>515</v>
      </c>
      <c r="E206" s="35">
        <v>5</v>
      </c>
      <c r="F206" s="34">
        <v>1</v>
      </c>
      <c r="G206" s="34" t="s">
        <v>19</v>
      </c>
      <c r="H206" s="34" t="s">
        <v>73</v>
      </c>
      <c r="I206" s="36" t="s">
        <v>142</v>
      </c>
      <c r="J206" s="36" t="s">
        <v>143</v>
      </c>
      <c r="K206" s="36" t="s">
        <v>5</v>
      </c>
      <c r="L206" s="36" t="s">
        <v>144</v>
      </c>
      <c r="M206" s="36" t="s">
        <v>1818</v>
      </c>
      <c r="N206" s="34" t="s">
        <v>151</v>
      </c>
      <c r="O206" s="1" t="s">
        <v>275</v>
      </c>
      <c r="P206" s="2" t="str">
        <f>LEFT(Table1[[#This Row],['[4']]],FIND(" ",Table1[[#This Row],['[4']]],1)-1)</f>
        <v>160</v>
      </c>
      <c r="Q206" s="2" t="str">
        <f>MID(Table1[[#This Row],['[4']]],FIND("x",Table1[[#This Row],['[4']]],1)+2,FIND("x",Table1[[#This Row],['[4']]],7)-(FIND("x",Table1[[#This Row],['[4']]],1)+2))</f>
        <v xml:space="preserve">260 </v>
      </c>
      <c r="R206" s="2" t="str">
        <f>RIGHT(Table1[[#This Row],['[4']]],LEN(Table1[[#This Row],['[4']]])-(FIND("x",Table1[[#This Row],['[4']]],7)+1))</f>
        <v>230</v>
      </c>
      <c r="S206" s="2"/>
      <c r="T206" s="2">
        <f t="shared" si="3"/>
        <v>9.5680000000000001E-3</v>
      </c>
    </row>
    <row r="207" spans="1:20" ht="30" x14ac:dyDescent="0.25">
      <c r="A207" s="30">
        <v>202</v>
      </c>
      <c r="B207" s="33" t="s">
        <v>516</v>
      </c>
      <c r="C207" s="34" t="s">
        <v>15</v>
      </c>
      <c r="D207" s="34" t="s">
        <v>517</v>
      </c>
      <c r="E207" s="35">
        <v>4</v>
      </c>
      <c r="F207" s="34">
        <v>1</v>
      </c>
      <c r="G207" s="34" t="s">
        <v>19</v>
      </c>
      <c r="H207" s="34" t="s">
        <v>73</v>
      </c>
      <c r="I207" s="36" t="s">
        <v>142</v>
      </c>
      <c r="J207" s="36" t="s">
        <v>143</v>
      </c>
      <c r="K207" s="36" t="s">
        <v>5</v>
      </c>
      <c r="L207" s="36" t="s">
        <v>144</v>
      </c>
      <c r="M207" s="36" t="s">
        <v>1818</v>
      </c>
      <c r="N207" s="34" t="s">
        <v>151</v>
      </c>
      <c r="O207" s="1" t="s">
        <v>275</v>
      </c>
      <c r="P207" s="2" t="str">
        <f>LEFT(Table1[[#This Row],['[4']]],FIND(" ",Table1[[#This Row],['[4']]],1)-1)</f>
        <v>120</v>
      </c>
      <c r="Q207" s="2" t="str">
        <f>MID(Table1[[#This Row],['[4']]],FIND("x",Table1[[#This Row],['[4']]],1)+2,FIND("x",Table1[[#This Row],['[4']]],7)-(FIND("x",Table1[[#This Row],['[4']]],1)+2))</f>
        <v xml:space="preserve">250 </v>
      </c>
      <c r="R207" s="2" t="str">
        <f>RIGHT(Table1[[#This Row],['[4']]],LEN(Table1[[#This Row],['[4']]])-(FIND("x",Table1[[#This Row],['[4']]],7)+1))</f>
        <v>110</v>
      </c>
      <c r="S207" s="2"/>
      <c r="T207" s="2">
        <f t="shared" si="3"/>
        <v>3.3E-3</v>
      </c>
    </row>
    <row r="208" spans="1:20" ht="45" x14ac:dyDescent="0.25">
      <c r="A208" s="30">
        <v>203</v>
      </c>
      <c r="B208" s="33" t="s">
        <v>518</v>
      </c>
      <c r="C208" s="34" t="s">
        <v>15</v>
      </c>
      <c r="D208" s="34" t="s">
        <v>519</v>
      </c>
      <c r="E208" s="35">
        <v>10</v>
      </c>
      <c r="F208" s="34">
        <v>1</v>
      </c>
      <c r="G208" s="34" t="s">
        <v>19</v>
      </c>
      <c r="H208" s="34" t="s">
        <v>73</v>
      </c>
      <c r="I208" s="36" t="s">
        <v>142</v>
      </c>
      <c r="J208" s="36" t="s">
        <v>143</v>
      </c>
      <c r="K208" s="36" t="s">
        <v>5</v>
      </c>
      <c r="L208" s="36" t="s">
        <v>144</v>
      </c>
      <c r="M208" s="36" t="s">
        <v>1818</v>
      </c>
      <c r="N208" s="34" t="s">
        <v>151</v>
      </c>
      <c r="O208" s="1" t="s">
        <v>275</v>
      </c>
      <c r="P208" s="2" t="str">
        <f>LEFT(Table1[[#This Row],['[4']]],FIND(" ",Table1[[#This Row],['[4']]],1)-1)</f>
        <v>240</v>
      </c>
      <c r="Q208" s="2" t="str">
        <f>MID(Table1[[#This Row],['[4']]],FIND("x",Table1[[#This Row],['[4']]],1)+2,FIND("x",Table1[[#This Row],['[4']]],7)-(FIND("x",Table1[[#This Row],['[4']]],1)+2))</f>
        <v xml:space="preserve">200 </v>
      </c>
      <c r="R208" s="2" t="str">
        <f>RIGHT(Table1[[#This Row],['[4']]],LEN(Table1[[#This Row],['[4']]])-(FIND("x",Table1[[#This Row],['[4']]],7)+1))</f>
        <v>200</v>
      </c>
      <c r="S208" s="2"/>
      <c r="T208" s="2">
        <f t="shared" si="3"/>
        <v>9.5999999999999992E-3</v>
      </c>
    </row>
    <row r="209" spans="1:20" ht="30" x14ac:dyDescent="0.25">
      <c r="A209" s="30">
        <v>204</v>
      </c>
      <c r="B209" s="33" t="s">
        <v>520</v>
      </c>
      <c r="C209" s="34" t="s">
        <v>15</v>
      </c>
      <c r="D209" s="34" t="s">
        <v>521</v>
      </c>
      <c r="E209" s="35">
        <v>9</v>
      </c>
      <c r="F209" s="34">
        <v>1</v>
      </c>
      <c r="G209" s="34" t="s">
        <v>19</v>
      </c>
      <c r="H209" s="34" t="s">
        <v>73</v>
      </c>
      <c r="I209" s="36" t="s">
        <v>142</v>
      </c>
      <c r="J209" s="36" t="s">
        <v>143</v>
      </c>
      <c r="K209" s="36" t="s">
        <v>5</v>
      </c>
      <c r="L209" s="36" t="s">
        <v>144</v>
      </c>
      <c r="M209" s="36" t="s">
        <v>1818</v>
      </c>
      <c r="N209" s="34" t="s">
        <v>151</v>
      </c>
      <c r="O209" s="1" t="s">
        <v>275</v>
      </c>
      <c r="P209" s="2" t="str">
        <f>LEFT(Table1[[#This Row],['[4']]],FIND(" ",Table1[[#This Row],['[4']]],1)-1)</f>
        <v>235</v>
      </c>
      <c r="Q209" s="2" t="str">
        <f>MID(Table1[[#This Row],['[4']]],FIND("x",Table1[[#This Row],['[4']]],1)+2,FIND("x",Table1[[#This Row],['[4']]],7)-(FIND("x",Table1[[#This Row],['[4']]],1)+2))</f>
        <v xml:space="preserve">195 </v>
      </c>
      <c r="R209" s="2" t="str">
        <f>RIGHT(Table1[[#This Row],['[4']]],LEN(Table1[[#This Row],['[4']]])-(FIND("x",Table1[[#This Row],['[4']]],7)+1))</f>
        <v>145</v>
      </c>
      <c r="S209" s="2"/>
      <c r="T209" s="2">
        <f t="shared" si="3"/>
        <v>6.6446250000000004E-3</v>
      </c>
    </row>
    <row r="210" spans="1:20" ht="30" x14ac:dyDescent="0.25">
      <c r="A210" s="30">
        <v>205</v>
      </c>
      <c r="B210" s="33" t="s">
        <v>522</v>
      </c>
      <c r="C210" s="34" t="s">
        <v>15</v>
      </c>
      <c r="D210" s="34" t="s">
        <v>523</v>
      </c>
      <c r="E210" s="35">
        <v>7</v>
      </c>
      <c r="F210" s="34">
        <v>1</v>
      </c>
      <c r="G210" s="34" t="s">
        <v>19</v>
      </c>
      <c r="H210" s="34" t="s">
        <v>73</v>
      </c>
      <c r="I210" s="36" t="s">
        <v>142</v>
      </c>
      <c r="J210" s="36" t="s">
        <v>143</v>
      </c>
      <c r="K210" s="36" t="s">
        <v>5</v>
      </c>
      <c r="L210" s="36" t="s">
        <v>144</v>
      </c>
      <c r="M210" s="36" t="s">
        <v>1818</v>
      </c>
      <c r="N210" s="34" t="s">
        <v>151</v>
      </c>
      <c r="O210" s="1" t="s">
        <v>275</v>
      </c>
      <c r="P210" s="2" t="str">
        <f>LEFT(Table1[[#This Row],['[4']]],FIND(" ",Table1[[#This Row],['[4']]],1)-1)</f>
        <v>225</v>
      </c>
      <c r="Q210" s="2" t="str">
        <f>MID(Table1[[#This Row],['[4']]],FIND("x",Table1[[#This Row],['[4']]],1)+2,FIND("x",Table1[[#This Row],['[4']]],7)-(FIND("x",Table1[[#This Row],['[4']]],1)+2))</f>
        <v xml:space="preserve">315 </v>
      </c>
      <c r="R210" s="2" t="str">
        <f>RIGHT(Table1[[#This Row],['[4']]],LEN(Table1[[#This Row],['[4']]])-(FIND("x",Table1[[#This Row],['[4']]],7)+1))</f>
        <v>330</v>
      </c>
      <c r="S210" s="2"/>
      <c r="T210" s="2">
        <f t="shared" si="3"/>
        <v>2.338875E-2</v>
      </c>
    </row>
    <row r="211" spans="1:20" ht="30" x14ac:dyDescent="0.25">
      <c r="A211" s="30">
        <v>206</v>
      </c>
      <c r="B211" s="33" t="s">
        <v>524</v>
      </c>
      <c r="C211" s="34" t="s">
        <v>15</v>
      </c>
      <c r="D211" s="34" t="s">
        <v>525</v>
      </c>
      <c r="E211" s="35">
        <v>1.5</v>
      </c>
      <c r="F211" s="34">
        <v>1</v>
      </c>
      <c r="G211" s="34" t="s">
        <v>19</v>
      </c>
      <c r="H211" s="34" t="s">
        <v>73</v>
      </c>
      <c r="I211" s="36" t="s">
        <v>142</v>
      </c>
      <c r="J211" s="36" t="s">
        <v>143</v>
      </c>
      <c r="K211" s="36" t="s">
        <v>5</v>
      </c>
      <c r="L211" s="36" t="s">
        <v>144</v>
      </c>
      <c r="M211" s="36" t="s">
        <v>1818</v>
      </c>
      <c r="N211" s="34" t="s">
        <v>151</v>
      </c>
      <c r="O211" s="1" t="s">
        <v>275</v>
      </c>
      <c r="P211" s="2" t="str">
        <f>LEFT(Table1[[#This Row],['[4']]],FIND(" ",Table1[[#This Row],['[4']]],1)-1)</f>
        <v>190</v>
      </c>
      <c r="Q211" s="2" t="str">
        <f>MID(Table1[[#This Row],['[4']]],FIND("x",Table1[[#This Row],['[4']]],1)+2,FIND("x",Table1[[#This Row],['[4']]],7)-(FIND("x",Table1[[#This Row],['[4']]],1)+2))</f>
        <v xml:space="preserve">270 </v>
      </c>
      <c r="R211" s="2" t="str">
        <f>RIGHT(Table1[[#This Row],['[4']]],LEN(Table1[[#This Row],['[4']]])-(FIND("x",Table1[[#This Row],['[4']]],7)+1))</f>
        <v>85</v>
      </c>
      <c r="S211" s="2"/>
      <c r="T211" s="2">
        <f t="shared" si="3"/>
        <v>4.3604999999999998E-3</v>
      </c>
    </row>
    <row r="212" spans="1:20" ht="30" x14ac:dyDescent="0.25">
      <c r="A212" s="30">
        <v>207</v>
      </c>
      <c r="B212" s="33" t="s">
        <v>153</v>
      </c>
      <c r="C212" s="34" t="s">
        <v>15</v>
      </c>
      <c r="D212" s="34" t="s">
        <v>526</v>
      </c>
      <c r="E212" s="35">
        <v>8</v>
      </c>
      <c r="F212" s="34">
        <v>1</v>
      </c>
      <c r="G212" s="34" t="s">
        <v>19</v>
      </c>
      <c r="H212" s="34" t="s">
        <v>73</v>
      </c>
      <c r="I212" s="36" t="s">
        <v>142</v>
      </c>
      <c r="J212" s="36" t="s">
        <v>143</v>
      </c>
      <c r="K212" s="36" t="s">
        <v>5</v>
      </c>
      <c r="L212" s="36" t="s">
        <v>144</v>
      </c>
      <c r="M212" s="36" t="s">
        <v>1818</v>
      </c>
      <c r="N212" s="34" t="s">
        <v>151</v>
      </c>
      <c r="O212" s="1" t="s">
        <v>275</v>
      </c>
      <c r="P212" s="2" t="str">
        <f>LEFT(Table1[[#This Row],['[4']]],FIND(" ",Table1[[#This Row],['[4']]],1)-1)</f>
        <v>180</v>
      </c>
      <c r="Q212" s="2" t="str">
        <f>MID(Table1[[#This Row],['[4']]],FIND("x",Table1[[#This Row],['[4']]],1)+2,FIND("x",Table1[[#This Row],['[4']]],7)-(FIND("x",Table1[[#This Row],['[4']]],1)+2))</f>
        <v xml:space="preserve">180 </v>
      </c>
      <c r="R212" s="2" t="str">
        <f>RIGHT(Table1[[#This Row],['[4']]],LEN(Table1[[#This Row],['[4']]])-(FIND("x",Table1[[#This Row],['[4']]],7)+1))</f>
        <v>360</v>
      </c>
      <c r="S212" s="2"/>
      <c r="T212" s="2">
        <f t="shared" si="3"/>
        <v>1.1664000000000001E-2</v>
      </c>
    </row>
    <row r="213" spans="1:20" ht="30" x14ac:dyDescent="0.25">
      <c r="A213" s="30">
        <v>208</v>
      </c>
      <c r="B213" s="33" t="s">
        <v>527</v>
      </c>
      <c r="C213" s="34" t="s">
        <v>15</v>
      </c>
      <c r="D213" s="34" t="s">
        <v>528</v>
      </c>
      <c r="E213" s="35">
        <v>2.9</v>
      </c>
      <c r="F213" s="34">
        <v>1</v>
      </c>
      <c r="G213" s="34" t="s">
        <v>19</v>
      </c>
      <c r="H213" s="34" t="s">
        <v>73</v>
      </c>
      <c r="I213" s="36" t="s">
        <v>142</v>
      </c>
      <c r="J213" s="36" t="s">
        <v>143</v>
      </c>
      <c r="K213" s="36" t="s">
        <v>5</v>
      </c>
      <c r="L213" s="36" t="s">
        <v>144</v>
      </c>
      <c r="M213" s="36" t="s">
        <v>1818</v>
      </c>
      <c r="N213" s="34" t="s">
        <v>282</v>
      </c>
      <c r="O213" s="1" t="s">
        <v>275</v>
      </c>
      <c r="P213" s="2" t="str">
        <f>LEFT(Table1[[#This Row],['[4']]],FIND(" ",Table1[[#This Row],['[4']]],1)-1)</f>
        <v>190</v>
      </c>
      <c r="Q213" s="2" t="str">
        <f>MID(Table1[[#This Row],['[4']]],FIND("x",Table1[[#This Row],['[4']]],1)+2,FIND("x",Table1[[#This Row],['[4']]],7)-(FIND("x",Table1[[#This Row],['[4']]],1)+2))</f>
        <v xml:space="preserve">270 </v>
      </c>
      <c r="R213" s="2" t="str">
        <f>RIGHT(Table1[[#This Row],['[4']]],LEN(Table1[[#This Row],['[4']]])-(FIND("x",Table1[[#This Row],['[4']]],7)+1))</f>
        <v>100</v>
      </c>
      <c r="S213" s="2"/>
      <c r="T213" s="2">
        <f t="shared" si="3"/>
        <v>5.13E-3</v>
      </c>
    </row>
    <row r="214" spans="1:20" ht="30" x14ac:dyDescent="0.25">
      <c r="A214" s="30">
        <v>209</v>
      </c>
      <c r="B214" s="33" t="s">
        <v>529</v>
      </c>
      <c r="C214" s="34" t="s">
        <v>15</v>
      </c>
      <c r="D214" s="34" t="s">
        <v>530</v>
      </c>
      <c r="E214" s="35">
        <v>3</v>
      </c>
      <c r="F214" s="34">
        <v>1</v>
      </c>
      <c r="G214" s="34" t="s">
        <v>19</v>
      </c>
      <c r="H214" s="34" t="s">
        <v>73</v>
      </c>
      <c r="I214" s="36" t="s">
        <v>142</v>
      </c>
      <c r="J214" s="36" t="s">
        <v>143</v>
      </c>
      <c r="K214" s="36" t="s">
        <v>5</v>
      </c>
      <c r="L214" s="36" t="s">
        <v>144</v>
      </c>
      <c r="M214" s="36" t="s">
        <v>1818</v>
      </c>
      <c r="N214" s="34" t="s">
        <v>282</v>
      </c>
      <c r="O214" s="1" t="s">
        <v>275</v>
      </c>
      <c r="P214" s="2" t="str">
        <f>LEFT(Table1[[#This Row],['[4']]],FIND(" ",Table1[[#This Row],['[4']]],1)-1)</f>
        <v>173</v>
      </c>
      <c r="Q214" s="2" t="str">
        <f>MID(Table1[[#This Row],['[4']]],FIND("x",Table1[[#This Row],['[4']]],1)+2,FIND("x",Table1[[#This Row],['[4']]],7)-(FIND("x",Table1[[#This Row],['[4']]],1)+2))</f>
        <v xml:space="preserve">277 </v>
      </c>
      <c r="R214" s="2" t="str">
        <f>RIGHT(Table1[[#This Row],['[4']]],LEN(Table1[[#This Row],['[4']]])-(FIND("x",Table1[[#This Row],['[4']]],7)+1))</f>
        <v>94</v>
      </c>
      <c r="S214" s="2"/>
      <c r="T214" s="2">
        <f t="shared" si="3"/>
        <v>4.5045739999999999E-3</v>
      </c>
    </row>
    <row r="215" spans="1:20" ht="30" x14ac:dyDescent="0.25">
      <c r="A215" s="30">
        <v>210</v>
      </c>
      <c r="B215" s="33" t="s">
        <v>531</v>
      </c>
      <c r="C215" s="34" t="s">
        <v>15</v>
      </c>
      <c r="D215" s="34" t="s">
        <v>532</v>
      </c>
      <c r="E215" s="35">
        <v>3.5</v>
      </c>
      <c r="F215" s="34">
        <v>2</v>
      </c>
      <c r="G215" s="34" t="s">
        <v>19</v>
      </c>
      <c r="H215" s="34" t="s">
        <v>73</v>
      </c>
      <c r="I215" s="36" t="s">
        <v>142</v>
      </c>
      <c r="J215" s="36" t="s">
        <v>143</v>
      </c>
      <c r="K215" s="36" t="s">
        <v>5</v>
      </c>
      <c r="L215" s="36" t="s">
        <v>144</v>
      </c>
      <c r="M215" s="36" t="s">
        <v>1818</v>
      </c>
      <c r="N215" s="34" t="s">
        <v>282</v>
      </c>
      <c r="O215" s="1" t="s">
        <v>275</v>
      </c>
      <c r="P215" s="2" t="str">
        <f>LEFT(Table1[[#This Row],['[4']]],FIND(" ",Table1[[#This Row],['[4']]],1)-1)</f>
        <v>220</v>
      </c>
      <c r="Q215" s="2" t="str">
        <f>MID(Table1[[#This Row],['[4']]],FIND("x",Table1[[#This Row],['[4']]],1)+2,FIND("x",Table1[[#This Row],['[4']]],7)-(FIND("x",Table1[[#This Row],['[4']]],1)+2))</f>
        <v xml:space="preserve">205 </v>
      </c>
      <c r="R215" s="2" t="str">
        <f>RIGHT(Table1[[#This Row],['[4']]],LEN(Table1[[#This Row],['[4']]])-(FIND("x",Table1[[#This Row],['[4']]],7)+1))</f>
        <v>90</v>
      </c>
      <c r="S215" s="2"/>
      <c r="T215" s="2">
        <f t="shared" si="3"/>
        <v>4.0590000000000001E-3</v>
      </c>
    </row>
    <row r="216" spans="1:20" ht="30" x14ac:dyDescent="0.25">
      <c r="A216" s="30">
        <v>211</v>
      </c>
      <c r="B216" s="33" t="s">
        <v>533</v>
      </c>
      <c r="C216" s="34" t="s">
        <v>12</v>
      </c>
      <c r="D216" s="34" t="s">
        <v>445</v>
      </c>
      <c r="E216" s="35">
        <v>6</v>
      </c>
      <c r="F216" s="34">
        <v>10</v>
      </c>
      <c r="G216" s="34" t="s">
        <v>19</v>
      </c>
      <c r="H216" s="34" t="s">
        <v>73</v>
      </c>
      <c r="I216" s="36" t="s">
        <v>142</v>
      </c>
      <c r="J216" s="36" t="s">
        <v>143</v>
      </c>
      <c r="K216" s="36" t="s">
        <v>5</v>
      </c>
      <c r="L216" s="36" t="s">
        <v>144</v>
      </c>
      <c r="M216" s="36" t="s">
        <v>1818</v>
      </c>
      <c r="N216" s="34" t="s">
        <v>282</v>
      </c>
      <c r="O216" s="1" t="s">
        <v>275</v>
      </c>
      <c r="P216" s="2" t="str">
        <f>LEFT(Table1[[#This Row],['[4']]],FIND(" ",Table1[[#This Row],['[4']]],1)-1)</f>
        <v>600</v>
      </c>
      <c r="Q216" s="2" t="str">
        <f>MID(Table1[[#This Row],['[4']]],FIND("x",Table1[[#This Row],['[4']]],1)+2,FIND("x",Table1[[#This Row],['[4']]],7)-(FIND("x",Table1[[#This Row],['[4']]],1)+2))</f>
        <v xml:space="preserve">400 </v>
      </c>
      <c r="R216" s="2" t="str">
        <f>RIGHT(Table1[[#This Row],['[4']]],LEN(Table1[[#This Row],['[4']]])-(FIND("x",Table1[[#This Row],['[4']]],7)+1))</f>
        <v>400</v>
      </c>
      <c r="S216" s="2"/>
      <c r="T216" s="2">
        <f t="shared" si="3"/>
        <v>9.6000000000000002E-2</v>
      </c>
    </row>
    <row r="217" spans="1:20" ht="30" x14ac:dyDescent="0.25">
      <c r="A217" s="30">
        <v>212</v>
      </c>
      <c r="B217" s="33" t="s">
        <v>534</v>
      </c>
      <c r="C217" s="34" t="s">
        <v>13</v>
      </c>
      <c r="D217" s="34" t="s">
        <v>445</v>
      </c>
      <c r="E217" s="35">
        <v>20</v>
      </c>
      <c r="F217" s="34">
        <v>4</v>
      </c>
      <c r="G217" s="34" t="s">
        <v>19</v>
      </c>
      <c r="H217" s="34" t="s">
        <v>73</v>
      </c>
      <c r="I217" s="36" t="s">
        <v>142</v>
      </c>
      <c r="J217" s="36" t="s">
        <v>143</v>
      </c>
      <c r="K217" s="36" t="s">
        <v>5</v>
      </c>
      <c r="L217" s="36" t="s">
        <v>144</v>
      </c>
      <c r="M217" s="36" t="s">
        <v>1818</v>
      </c>
      <c r="N217" s="34" t="s">
        <v>282</v>
      </c>
      <c r="O217" s="1" t="s">
        <v>275</v>
      </c>
      <c r="P217" s="2" t="str">
        <f>LEFT(Table1[[#This Row],['[4']]],FIND(" ",Table1[[#This Row],['[4']]],1)-1)</f>
        <v>600</v>
      </c>
      <c r="Q217" s="2" t="str">
        <f>MID(Table1[[#This Row],['[4']]],FIND("x",Table1[[#This Row],['[4']]],1)+2,FIND("x",Table1[[#This Row],['[4']]],7)-(FIND("x",Table1[[#This Row],['[4']]],1)+2))</f>
        <v xml:space="preserve">400 </v>
      </c>
      <c r="R217" s="2" t="str">
        <f>RIGHT(Table1[[#This Row],['[4']]],LEN(Table1[[#This Row],['[4']]])-(FIND("x",Table1[[#This Row],['[4']]],7)+1))</f>
        <v>400</v>
      </c>
      <c r="S217" s="2"/>
      <c r="T217" s="2">
        <f t="shared" si="3"/>
        <v>9.6000000000000002E-2</v>
      </c>
    </row>
    <row r="218" spans="1:20" ht="30" x14ac:dyDescent="0.25">
      <c r="A218" s="30">
        <v>213</v>
      </c>
      <c r="B218" s="33" t="s">
        <v>535</v>
      </c>
      <c r="C218" s="34" t="s">
        <v>16</v>
      </c>
      <c r="D218" s="34" t="s">
        <v>536</v>
      </c>
      <c r="E218" s="35">
        <v>28</v>
      </c>
      <c r="F218" s="34">
        <v>2</v>
      </c>
      <c r="G218" s="34" t="s">
        <v>19</v>
      </c>
      <c r="H218" s="34" t="s">
        <v>73</v>
      </c>
      <c r="I218" s="36" t="s">
        <v>142</v>
      </c>
      <c r="J218" s="36" t="s">
        <v>143</v>
      </c>
      <c r="K218" s="36" t="s">
        <v>5</v>
      </c>
      <c r="L218" s="36" t="s">
        <v>144</v>
      </c>
      <c r="M218" s="36" t="s">
        <v>1818</v>
      </c>
      <c r="N218" s="34" t="s">
        <v>282</v>
      </c>
      <c r="O218" s="1" t="s">
        <v>275</v>
      </c>
      <c r="P218" s="2" t="str">
        <f>LEFT(Table1[[#This Row],['[4']]],FIND(" ",Table1[[#This Row],['[4']]],1)-1)</f>
        <v>500</v>
      </c>
      <c r="Q218" s="2" t="str">
        <f>MID(Table1[[#This Row],['[4']]],FIND("x",Table1[[#This Row],['[4']]],1)+2,FIND("x",Table1[[#This Row],['[4']]],7)-(FIND("x",Table1[[#This Row],['[4']]],1)+2))</f>
        <v xml:space="preserve">500 </v>
      </c>
      <c r="R218" s="2" t="str">
        <f>RIGHT(Table1[[#This Row],['[4']]],LEN(Table1[[#This Row],['[4']]])-(FIND("x",Table1[[#This Row],['[4']]],7)+1))</f>
        <v>500</v>
      </c>
      <c r="S218" s="2"/>
      <c r="T218" s="2">
        <f t="shared" si="3"/>
        <v>0.125</v>
      </c>
    </row>
    <row r="219" spans="1:20" ht="30" x14ac:dyDescent="0.25">
      <c r="A219" s="30">
        <v>214</v>
      </c>
      <c r="B219" s="33" t="s">
        <v>537</v>
      </c>
      <c r="C219" s="34" t="s">
        <v>16</v>
      </c>
      <c r="D219" s="34" t="s">
        <v>536</v>
      </c>
      <c r="E219" s="35">
        <v>28</v>
      </c>
      <c r="F219" s="34">
        <v>1</v>
      </c>
      <c r="G219" s="34" t="s">
        <v>19</v>
      </c>
      <c r="H219" s="34" t="s">
        <v>73</v>
      </c>
      <c r="I219" s="36" t="s">
        <v>142</v>
      </c>
      <c r="J219" s="36" t="s">
        <v>143</v>
      </c>
      <c r="K219" s="36" t="s">
        <v>5</v>
      </c>
      <c r="L219" s="36" t="s">
        <v>144</v>
      </c>
      <c r="M219" s="36" t="s">
        <v>1818</v>
      </c>
      <c r="N219" s="34" t="s">
        <v>282</v>
      </c>
      <c r="O219" s="1" t="s">
        <v>275</v>
      </c>
      <c r="P219" s="2" t="str">
        <f>LEFT(Table1[[#This Row],['[4']]],FIND(" ",Table1[[#This Row],['[4']]],1)-1)</f>
        <v>500</v>
      </c>
      <c r="Q219" s="2" t="str">
        <f>MID(Table1[[#This Row],['[4']]],FIND("x",Table1[[#This Row],['[4']]],1)+2,FIND("x",Table1[[#This Row],['[4']]],7)-(FIND("x",Table1[[#This Row],['[4']]],1)+2))</f>
        <v xml:space="preserve">500 </v>
      </c>
      <c r="R219" s="2" t="str">
        <f>RIGHT(Table1[[#This Row],['[4']]],LEN(Table1[[#This Row],['[4']]])-(FIND("x",Table1[[#This Row],['[4']]],7)+1))</f>
        <v>500</v>
      </c>
      <c r="S219" s="2"/>
      <c r="T219" s="2">
        <f t="shared" si="3"/>
        <v>0.125</v>
      </c>
    </row>
    <row r="220" spans="1:20" ht="45" x14ac:dyDescent="0.25">
      <c r="A220" s="30">
        <v>215</v>
      </c>
      <c r="B220" s="33" t="s">
        <v>538</v>
      </c>
      <c r="C220" s="34" t="s">
        <v>16</v>
      </c>
      <c r="D220" s="34" t="s">
        <v>536</v>
      </c>
      <c r="E220" s="35">
        <v>28</v>
      </c>
      <c r="F220" s="34">
        <v>3</v>
      </c>
      <c r="G220" s="34" t="s">
        <v>19</v>
      </c>
      <c r="H220" s="34" t="s">
        <v>73</v>
      </c>
      <c r="I220" s="36" t="s">
        <v>142</v>
      </c>
      <c r="J220" s="36" t="s">
        <v>143</v>
      </c>
      <c r="K220" s="36" t="s">
        <v>5</v>
      </c>
      <c r="L220" s="36" t="s">
        <v>144</v>
      </c>
      <c r="M220" s="36" t="s">
        <v>1818</v>
      </c>
      <c r="N220" s="34" t="s">
        <v>282</v>
      </c>
      <c r="O220" s="1" t="s">
        <v>275</v>
      </c>
      <c r="P220" s="2" t="str">
        <f>LEFT(Table1[[#This Row],['[4']]],FIND(" ",Table1[[#This Row],['[4']]],1)-1)</f>
        <v>500</v>
      </c>
      <c r="Q220" s="2" t="str">
        <f>MID(Table1[[#This Row],['[4']]],FIND("x",Table1[[#This Row],['[4']]],1)+2,FIND("x",Table1[[#This Row],['[4']]],7)-(FIND("x",Table1[[#This Row],['[4']]],1)+2))</f>
        <v xml:space="preserve">500 </v>
      </c>
      <c r="R220" s="2" t="str">
        <f>RIGHT(Table1[[#This Row],['[4']]],LEN(Table1[[#This Row],['[4']]])-(FIND("x",Table1[[#This Row],['[4']]],7)+1))</f>
        <v>500</v>
      </c>
      <c r="S220" s="2"/>
      <c r="T220" s="2">
        <f t="shared" si="3"/>
        <v>0.125</v>
      </c>
    </row>
    <row r="221" spans="1:20" ht="45" x14ac:dyDescent="0.25">
      <c r="A221" s="30">
        <v>216</v>
      </c>
      <c r="B221" s="33" t="s">
        <v>539</v>
      </c>
      <c r="C221" s="34" t="s">
        <v>16</v>
      </c>
      <c r="D221" s="34" t="s">
        <v>536</v>
      </c>
      <c r="E221" s="35">
        <v>28</v>
      </c>
      <c r="F221" s="34">
        <v>4</v>
      </c>
      <c r="G221" s="34" t="s">
        <v>19</v>
      </c>
      <c r="H221" s="34" t="s">
        <v>73</v>
      </c>
      <c r="I221" s="36" t="s">
        <v>142</v>
      </c>
      <c r="J221" s="36" t="s">
        <v>143</v>
      </c>
      <c r="K221" s="36" t="s">
        <v>5</v>
      </c>
      <c r="L221" s="36" t="s">
        <v>144</v>
      </c>
      <c r="M221" s="36" t="s">
        <v>1818</v>
      </c>
      <c r="N221" s="34" t="s">
        <v>282</v>
      </c>
      <c r="O221" s="1" t="s">
        <v>275</v>
      </c>
      <c r="P221" s="2" t="str">
        <f>LEFT(Table1[[#This Row],['[4']]],FIND(" ",Table1[[#This Row],['[4']]],1)-1)</f>
        <v>500</v>
      </c>
      <c r="Q221" s="2" t="str">
        <f>MID(Table1[[#This Row],['[4']]],FIND("x",Table1[[#This Row],['[4']]],1)+2,FIND("x",Table1[[#This Row],['[4']]],7)-(FIND("x",Table1[[#This Row],['[4']]],1)+2))</f>
        <v xml:space="preserve">500 </v>
      </c>
      <c r="R221" s="2" t="str">
        <f>RIGHT(Table1[[#This Row],['[4']]],LEN(Table1[[#This Row],['[4']]])-(FIND("x",Table1[[#This Row],['[4']]],7)+1))</f>
        <v>500</v>
      </c>
      <c r="S221" s="2"/>
      <c r="T221" s="2">
        <f t="shared" si="3"/>
        <v>0.125</v>
      </c>
    </row>
    <row r="222" spans="1:20" ht="30" x14ac:dyDescent="0.25">
      <c r="A222" s="30">
        <v>217</v>
      </c>
      <c r="B222" s="33" t="s">
        <v>540</v>
      </c>
      <c r="C222" s="34" t="s">
        <v>11</v>
      </c>
      <c r="D222" s="34" t="s">
        <v>445</v>
      </c>
      <c r="E222" s="35">
        <v>10</v>
      </c>
      <c r="F222" s="34">
        <v>10</v>
      </c>
      <c r="G222" s="34" t="s">
        <v>19</v>
      </c>
      <c r="H222" s="34" t="s">
        <v>73</v>
      </c>
      <c r="I222" s="36" t="s">
        <v>142</v>
      </c>
      <c r="J222" s="36" t="s">
        <v>143</v>
      </c>
      <c r="K222" s="36" t="s">
        <v>5</v>
      </c>
      <c r="L222" s="36" t="s">
        <v>148</v>
      </c>
      <c r="M222" s="36" t="s">
        <v>1818</v>
      </c>
      <c r="N222" s="34" t="s">
        <v>282</v>
      </c>
      <c r="O222" s="1" t="s">
        <v>275</v>
      </c>
      <c r="P222" s="2" t="str">
        <f>LEFT(Table1[[#This Row],['[4']]],FIND(" ",Table1[[#This Row],['[4']]],1)-1)</f>
        <v>600</v>
      </c>
      <c r="Q222" s="2" t="str">
        <f>MID(Table1[[#This Row],['[4']]],FIND("x",Table1[[#This Row],['[4']]],1)+2,FIND("x",Table1[[#This Row],['[4']]],7)-(FIND("x",Table1[[#This Row],['[4']]],1)+2))</f>
        <v xml:space="preserve">400 </v>
      </c>
      <c r="R222" s="2" t="str">
        <f>RIGHT(Table1[[#This Row],['[4']]],LEN(Table1[[#This Row],['[4']]])-(FIND("x",Table1[[#This Row],['[4']]],7)+1))</f>
        <v>400</v>
      </c>
      <c r="S222" s="2"/>
      <c r="T222" s="2">
        <f t="shared" si="3"/>
        <v>9.6000000000000002E-2</v>
      </c>
    </row>
    <row r="223" spans="1:20" ht="30" x14ac:dyDescent="0.25">
      <c r="A223" s="30">
        <v>218</v>
      </c>
      <c r="B223" s="33" t="s">
        <v>541</v>
      </c>
      <c r="C223" s="34" t="s">
        <v>13</v>
      </c>
      <c r="D223" s="34" t="s">
        <v>542</v>
      </c>
      <c r="E223" s="35">
        <v>87</v>
      </c>
      <c r="F223" s="34">
        <v>2</v>
      </c>
      <c r="G223" s="34" t="s">
        <v>19</v>
      </c>
      <c r="H223" s="34" t="s">
        <v>73</v>
      </c>
      <c r="I223" s="36" t="s">
        <v>43</v>
      </c>
      <c r="J223" s="36" t="s">
        <v>154</v>
      </c>
      <c r="K223" s="36" t="s">
        <v>27</v>
      </c>
      <c r="L223" s="36" t="s">
        <v>198</v>
      </c>
      <c r="M223" s="36" t="s">
        <v>1818</v>
      </c>
      <c r="N223" s="34" t="s">
        <v>282</v>
      </c>
      <c r="O223" s="1" t="s">
        <v>275</v>
      </c>
      <c r="P223" s="2" t="str">
        <f>LEFT(Table1[[#This Row],['[4']]],FIND(" ",Table1[[#This Row],['[4']]],1)-1)</f>
        <v>1700</v>
      </c>
      <c r="Q223" s="2" t="str">
        <f>MID(Table1[[#This Row],['[4']]],FIND("x",Table1[[#This Row],['[4']]],1)+2,FIND("x",Table1[[#This Row],['[4']]],7)-(FIND("x",Table1[[#This Row],['[4']]],1)+2))</f>
        <v xml:space="preserve">700 </v>
      </c>
      <c r="R223" s="2" t="str">
        <f>RIGHT(Table1[[#This Row],['[4']]],LEN(Table1[[#This Row],['[4']]])-(FIND("x",Table1[[#This Row],['[4']]],7)+1))</f>
        <v>380</v>
      </c>
      <c r="S223" s="2"/>
      <c r="T223" s="2">
        <f t="shared" si="3"/>
        <v>0.45219999999999999</v>
      </c>
    </row>
    <row r="224" spans="1:20" ht="30" x14ac:dyDescent="0.25">
      <c r="A224" s="30">
        <v>219</v>
      </c>
      <c r="B224" s="33" t="s">
        <v>543</v>
      </c>
      <c r="C224" s="34" t="s">
        <v>13</v>
      </c>
      <c r="D224" s="34" t="s">
        <v>544</v>
      </c>
      <c r="E224" s="35">
        <v>25</v>
      </c>
      <c r="F224" s="34">
        <v>11</v>
      </c>
      <c r="G224" s="34" t="s">
        <v>19</v>
      </c>
      <c r="H224" s="34" t="s">
        <v>73</v>
      </c>
      <c r="I224" s="36" t="s">
        <v>43</v>
      </c>
      <c r="J224" s="36" t="s">
        <v>154</v>
      </c>
      <c r="K224" s="36" t="s">
        <v>27</v>
      </c>
      <c r="L224" s="36" t="s">
        <v>198</v>
      </c>
      <c r="M224" s="36" t="s">
        <v>1818</v>
      </c>
      <c r="N224" s="34" t="s">
        <v>282</v>
      </c>
      <c r="O224" s="1" t="s">
        <v>275</v>
      </c>
      <c r="P224" s="2" t="str">
        <f>LEFT(Table1[[#This Row],['[4']]],FIND(" ",Table1[[#This Row],['[4']]],1)-1)</f>
        <v>100</v>
      </c>
      <c r="Q224" s="2" t="str">
        <f>MID(Table1[[#This Row],['[4']]],FIND("x",Table1[[#This Row],['[4']]],1)+2,FIND("x",Table1[[#This Row],['[4']]],7)-(FIND("x",Table1[[#This Row],['[4']]],1)+2))</f>
        <v xml:space="preserve">1200 </v>
      </c>
      <c r="R224" s="2" t="str">
        <f>RIGHT(Table1[[#This Row],['[4']]],LEN(Table1[[#This Row],['[4']]])-(FIND("x",Table1[[#This Row],['[4']]],7)+1))</f>
        <v>100</v>
      </c>
      <c r="S224" s="2"/>
      <c r="T224" s="2">
        <f t="shared" si="3"/>
        <v>1.2E-2</v>
      </c>
    </row>
    <row r="225" spans="1:20" ht="30" x14ac:dyDescent="0.25">
      <c r="A225" s="30">
        <v>220</v>
      </c>
      <c r="B225" s="33" t="s">
        <v>545</v>
      </c>
      <c r="C225" s="34" t="s">
        <v>165</v>
      </c>
      <c r="D225" s="34" t="s">
        <v>546</v>
      </c>
      <c r="E225" s="35">
        <v>80</v>
      </c>
      <c r="F225" s="34">
        <v>2</v>
      </c>
      <c r="G225" s="34" t="s">
        <v>19</v>
      </c>
      <c r="H225" s="34" t="s">
        <v>73</v>
      </c>
      <c r="I225" s="36" t="s">
        <v>43</v>
      </c>
      <c r="J225" s="36" t="s">
        <v>217</v>
      </c>
      <c r="K225" s="36" t="s">
        <v>27</v>
      </c>
      <c r="L225" s="36" t="s">
        <v>198</v>
      </c>
      <c r="M225" s="36" t="s">
        <v>1818</v>
      </c>
      <c r="N225" s="34" t="s">
        <v>282</v>
      </c>
      <c r="O225" s="1" t="s">
        <v>275</v>
      </c>
      <c r="P225" s="2" t="str">
        <f>LEFT(Table1[[#This Row],['[4']]],FIND(" ",Table1[[#This Row],['[4']]],1)-1)</f>
        <v>800</v>
      </c>
      <c r="Q225" s="2" t="str">
        <f>MID(Table1[[#This Row],['[4']]],FIND("x",Table1[[#This Row],['[4']]],1)+2,FIND("x",Table1[[#This Row],['[4']]],7)-(FIND("x",Table1[[#This Row],['[4']]],1)+2))</f>
        <v xml:space="preserve">430 </v>
      </c>
      <c r="R225" s="2" t="str">
        <f>RIGHT(Table1[[#This Row],['[4']]],LEN(Table1[[#This Row],['[4']]])-(FIND("x",Table1[[#This Row],['[4']]],7)+1))</f>
        <v>900</v>
      </c>
      <c r="S225" s="2"/>
      <c r="T225" s="2">
        <f t="shared" si="3"/>
        <v>0.30959999999999999</v>
      </c>
    </row>
    <row r="226" spans="1:20" ht="30" x14ac:dyDescent="0.25">
      <c r="A226" s="30">
        <v>221</v>
      </c>
      <c r="B226" s="33" t="s">
        <v>547</v>
      </c>
      <c r="C226" s="34" t="s">
        <v>165</v>
      </c>
      <c r="D226" s="34" t="s">
        <v>548</v>
      </c>
      <c r="E226" s="35">
        <v>40</v>
      </c>
      <c r="F226" s="34">
        <v>1</v>
      </c>
      <c r="G226" s="34" t="s">
        <v>19</v>
      </c>
      <c r="H226" s="34" t="s">
        <v>73</v>
      </c>
      <c r="I226" s="36" t="s">
        <v>43</v>
      </c>
      <c r="J226" s="36" t="s">
        <v>217</v>
      </c>
      <c r="K226" s="36" t="s">
        <v>27</v>
      </c>
      <c r="L226" s="36" t="s">
        <v>198</v>
      </c>
      <c r="M226" s="36" t="s">
        <v>1818</v>
      </c>
      <c r="N226" s="34" t="s">
        <v>282</v>
      </c>
      <c r="O226" s="1" t="s">
        <v>275</v>
      </c>
      <c r="P226" s="2" t="str">
        <f>LEFT(Table1[[#This Row],['[4']]],FIND(" ",Table1[[#This Row],['[4']]],1)-1)</f>
        <v>430</v>
      </c>
      <c r="Q226" s="2" t="str">
        <f>MID(Table1[[#This Row],['[4']]],FIND("x",Table1[[#This Row],['[4']]],1)+2,FIND("x",Table1[[#This Row],['[4']]],7)-(FIND("x",Table1[[#This Row],['[4']]],1)+2))</f>
        <v xml:space="preserve">620 </v>
      </c>
      <c r="R226" s="2" t="str">
        <f>RIGHT(Table1[[#This Row],['[4']]],LEN(Table1[[#This Row],['[4']]])-(FIND("x",Table1[[#This Row],['[4']]],7)+1))</f>
        <v>1320</v>
      </c>
      <c r="S226" s="2"/>
      <c r="T226" s="2">
        <f t="shared" si="3"/>
        <v>0.351912</v>
      </c>
    </row>
    <row r="227" spans="1:20" ht="30" x14ac:dyDescent="0.25">
      <c r="A227" s="30">
        <v>222</v>
      </c>
      <c r="B227" s="33" t="s">
        <v>155</v>
      </c>
      <c r="C227" s="34" t="s">
        <v>13</v>
      </c>
      <c r="D227" s="34" t="s">
        <v>542</v>
      </c>
      <c r="E227" s="35">
        <v>61</v>
      </c>
      <c r="F227" s="34">
        <v>1</v>
      </c>
      <c r="G227" s="34" t="s">
        <v>19</v>
      </c>
      <c r="H227" s="34" t="s">
        <v>73</v>
      </c>
      <c r="I227" s="36" t="s">
        <v>43</v>
      </c>
      <c r="J227" s="36" t="s">
        <v>254</v>
      </c>
      <c r="K227" s="36" t="s">
        <v>27</v>
      </c>
      <c r="L227" s="36" t="s">
        <v>198</v>
      </c>
      <c r="M227" s="36" t="s">
        <v>1818</v>
      </c>
      <c r="N227" s="34" t="s">
        <v>282</v>
      </c>
      <c r="O227" s="1" t="s">
        <v>275</v>
      </c>
      <c r="P227" s="2" t="str">
        <f>LEFT(Table1[[#This Row],['[4']]],FIND(" ",Table1[[#This Row],['[4']]],1)-1)</f>
        <v>1700</v>
      </c>
      <c r="Q227" s="2" t="str">
        <f>MID(Table1[[#This Row],['[4']]],FIND("x",Table1[[#This Row],['[4']]],1)+2,FIND("x",Table1[[#This Row],['[4']]],7)-(FIND("x",Table1[[#This Row],['[4']]],1)+2))</f>
        <v xml:space="preserve">700 </v>
      </c>
      <c r="R227" s="2" t="str">
        <f>RIGHT(Table1[[#This Row],['[4']]],LEN(Table1[[#This Row],['[4']]])-(FIND("x",Table1[[#This Row],['[4']]],7)+1))</f>
        <v>380</v>
      </c>
      <c r="S227" s="2"/>
      <c r="T227" s="2">
        <f t="shared" si="3"/>
        <v>0.45219999999999999</v>
      </c>
    </row>
    <row r="228" spans="1:20" ht="30" x14ac:dyDescent="0.25">
      <c r="A228" s="30">
        <v>223</v>
      </c>
      <c r="B228" s="33" t="s">
        <v>156</v>
      </c>
      <c r="C228" s="34" t="s">
        <v>13</v>
      </c>
      <c r="D228" s="34" t="s">
        <v>549</v>
      </c>
      <c r="E228" s="35">
        <v>61</v>
      </c>
      <c r="F228" s="34">
        <v>2</v>
      </c>
      <c r="G228" s="34" t="s">
        <v>19</v>
      </c>
      <c r="H228" s="34" t="s">
        <v>73</v>
      </c>
      <c r="I228" s="36" t="s">
        <v>43</v>
      </c>
      <c r="J228" s="36" t="s">
        <v>255</v>
      </c>
      <c r="K228" s="36" t="s">
        <v>27</v>
      </c>
      <c r="L228" s="36" t="s">
        <v>198</v>
      </c>
      <c r="M228" s="36" t="s">
        <v>1818</v>
      </c>
      <c r="N228" s="34" t="s">
        <v>282</v>
      </c>
      <c r="O228" s="1" t="s">
        <v>275</v>
      </c>
      <c r="P228" s="2" t="str">
        <f>LEFT(Table1[[#This Row],['[4']]],FIND(" ",Table1[[#This Row],['[4']]],1)-1)</f>
        <v>940</v>
      </c>
      <c r="Q228" s="2" t="str">
        <f>MID(Table1[[#This Row],['[4']]],FIND("x",Table1[[#This Row],['[4']]],1)+2,FIND("x",Table1[[#This Row],['[4']]],7)-(FIND("x",Table1[[#This Row],['[4']]],1)+2))</f>
        <v xml:space="preserve">680 </v>
      </c>
      <c r="R228" s="2" t="str">
        <f>RIGHT(Table1[[#This Row],['[4']]],LEN(Table1[[#This Row],['[4']]])-(FIND("x",Table1[[#This Row],['[4']]],7)+1))</f>
        <v>820</v>
      </c>
      <c r="S228" s="2"/>
      <c r="T228" s="2">
        <f t="shared" si="3"/>
        <v>0.52414400000000005</v>
      </c>
    </row>
    <row r="229" spans="1:20" ht="30" x14ac:dyDescent="0.25">
      <c r="A229" s="30">
        <v>224</v>
      </c>
      <c r="B229" s="33" t="s">
        <v>157</v>
      </c>
      <c r="C229" s="34" t="s">
        <v>13</v>
      </c>
      <c r="D229" s="34" t="s">
        <v>278</v>
      </c>
      <c r="E229" s="35">
        <v>70</v>
      </c>
      <c r="F229" s="34">
        <v>2</v>
      </c>
      <c r="G229" s="34" t="s">
        <v>19</v>
      </c>
      <c r="H229" s="34" t="s">
        <v>73</v>
      </c>
      <c r="I229" s="36" t="s">
        <v>43</v>
      </c>
      <c r="J229" s="36" t="s">
        <v>255</v>
      </c>
      <c r="K229" s="36" t="s">
        <v>27</v>
      </c>
      <c r="L229" s="36" t="s">
        <v>198</v>
      </c>
      <c r="M229" s="36" t="s">
        <v>1818</v>
      </c>
      <c r="N229" s="34" t="s">
        <v>282</v>
      </c>
      <c r="O229" s="1" t="s">
        <v>275</v>
      </c>
      <c r="P229" s="2" t="str">
        <f>LEFT(Table1[[#This Row],['[4']]],FIND(" ",Table1[[#This Row],['[4']]],1)-1)</f>
        <v>1000</v>
      </c>
      <c r="Q229" s="2" t="str">
        <f>MID(Table1[[#This Row],['[4']]],FIND("x",Table1[[#This Row],['[4']]],1)+2,FIND("x",Table1[[#This Row],['[4']]],7)-(FIND("x",Table1[[#This Row],['[4']]],1)+2))</f>
        <v xml:space="preserve">800 </v>
      </c>
      <c r="R229" s="2" t="str">
        <f>RIGHT(Table1[[#This Row],['[4']]],LEN(Table1[[#This Row],['[4']]])-(FIND("x",Table1[[#This Row],['[4']]],7)+1))</f>
        <v>600</v>
      </c>
      <c r="S229" s="2"/>
      <c r="T229" s="2">
        <f t="shared" si="3"/>
        <v>0.48</v>
      </c>
    </row>
    <row r="230" spans="1:20" ht="30" x14ac:dyDescent="0.25">
      <c r="A230" s="30">
        <v>225</v>
      </c>
      <c r="B230" s="33" t="s">
        <v>155</v>
      </c>
      <c r="C230" s="34" t="s">
        <v>13</v>
      </c>
      <c r="D230" s="34" t="s">
        <v>550</v>
      </c>
      <c r="E230" s="35">
        <v>116</v>
      </c>
      <c r="F230" s="34">
        <v>2</v>
      </c>
      <c r="G230" s="34" t="s">
        <v>19</v>
      </c>
      <c r="H230" s="34" t="s">
        <v>73</v>
      </c>
      <c r="I230" s="36" t="s">
        <v>43</v>
      </c>
      <c r="J230" s="36" t="s">
        <v>154</v>
      </c>
      <c r="K230" s="36" t="s">
        <v>27</v>
      </c>
      <c r="L230" s="36" t="s">
        <v>198</v>
      </c>
      <c r="M230" s="36" t="s">
        <v>1818</v>
      </c>
      <c r="N230" s="34" t="s">
        <v>282</v>
      </c>
      <c r="O230" s="1" t="s">
        <v>275</v>
      </c>
      <c r="P230" s="2" t="str">
        <f>LEFT(Table1[[#This Row],['[4']]],FIND(" ",Table1[[#This Row],['[4']]],1)-1)</f>
        <v>580</v>
      </c>
      <c r="Q230" s="2" t="str">
        <f>MID(Table1[[#This Row],['[4']]],FIND("x",Table1[[#This Row],['[4']]],1)+2,FIND("x",Table1[[#This Row],['[4']]],7)-(FIND("x",Table1[[#This Row],['[4']]],1)+2))</f>
        <v xml:space="preserve">730 </v>
      </c>
      <c r="R230" s="2" t="str">
        <f>RIGHT(Table1[[#This Row],['[4']]],LEN(Table1[[#This Row],['[4']]])-(FIND("x",Table1[[#This Row],['[4']]],7)+1))</f>
        <v>370</v>
      </c>
      <c r="S230" s="2"/>
      <c r="T230" s="2">
        <f t="shared" si="3"/>
        <v>0.15665799999999999</v>
      </c>
    </row>
    <row r="231" spans="1:20" ht="30" x14ac:dyDescent="0.25">
      <c r="A231" s="30">
        <v>226</v>
      </c>
      <c r="B231" s="33" t="s">
        <v>551</v>
      </c>
      <c r="C231" s="34" t="s">
        <v>13</v>
      </c>
      <c r="D231" s="34" t="s">
        <v>552</v>
      </c>
      <c r="E231" s="35">
        <v>25</v>
      </c>
      <c r="F231" s="34">
        <v>1</v>
      </c>
      <c r="G231" s="34" t="s">
        <v>19</v>
      </c>
      <c r="H231" s="34" t="s">
        <v>73</v>
      </c>
      <c r="I231" s="36" t="s">
        <v>43</v>
      </c>
      <c r="J231" s="36" t="s">
        <v>254</v>
      </c>
      <c r="K231" s="36" t="s">
        <v>27</v>
      </c>
      <c r="L231" s="36" t="s">
        <v>198</v>
      </c>
      <c r="M231" s="36" t="s">
        <v>1818</v>
      </c>
      <c r="N231" s="34" t="s">
        <v>282</v>
      </c>
      <c r="O231" s="1" t="s">
        <v>275</v>
      </c>
      <c r="P231" s="2" t="str">
        <f>LEFT(Table1[[#This Row],['[4']]],FIND(" ",Table1[[#This Row],['[4']]],1)-1)</f>
        <v>407</v>
      </c>
      <c r="Q231" s="2" t="str">
        <f>MID(Table1[[#This Row],['[4']]],FIND("x",Table1[[#This Row],['[4']]],1)+2,FIND("x",Table1[[#This Row],['[4']]],7)-(FIND("x",Table1[[#This Row],['[4']]],1)+2))</f>
        <v xml:space="preserve">193 </v>
      </c>
      <c r="R231" s="2" t="str">
        <f>RIGHT(Table1[[#This Row],['[4']]],LEN(Table1[[#This Row],['[4']]])-(FIND("x",Table1[[#This Row],['[4']]],7)+1))</f>
        <v>368</v>
      </c>
      <c r="S231" s="2"/>
      <c r="T231" s="2">
        <f t="shared" si="3"/>
        <v>2.8906767999999999E-2</v>
      </c>
    </row>
    <row r="232" spans="1:20" ht="30" x14ac:dyDescent="0.25">
      <c r="A232" s="30">
        <v>227</v>
      </c>
      <c r="B232" s="33" t="s">
        <v>553</v>
      </c>
      <c r="C232" s="34" t="s">
        <v>13</v>
      </c>
      <c r="D232" s="34" t="s">
        <v>554</v>
      </c>
      <c r="E232" s="35">
        <v>20</v>
      </c>
      <c r="F232" s="34">
        <v>1</v>
      </c>
      <c r="G232" s="34" t="s">
        <v>19</v>
      </c>
      <c r="H232" s="34" t="s">
        <v>73</v>
      </c>
      <c r="I232" s="36" t="s">
        <v>43</v>
      </c>
      <c r="J232" s="36" t="s">
        <v>254</v>
      </c>
      <c r="K232" s="36" t="s">
        <v>27</v>
      </c>
      <c r="L232" s="36" t="s">
        <v>198</v>
      </c>
      <c r="M232" s="36" t="s">
        <v>1818</v>
      </c>
      <c r="N232" s="34" t="s">
        <v>282</v>
      </c>
      <c r="O232" s="1" t="s">
        <v>275</v>
      </c>
      <c r="P232" s="2" t="str">
        <f>LEFT(Table1[[#This Row],['[4']]],FIND(" ",Table1[[#This Row],['[4']]],1)-1)</f>
        <v>400</v>
      </c>
      <c r="Q232" s="2" t="str">
        <f>MID(Table1[[#This Row],['[4']]],FIND("x",Table1[[#This Row],['[4']]],1)+2,FIND("x",Table1[[#This Row],['[4']]],7)-(FIND("x",Table1[[#This Row],['[4']]],1)+2))</f>
        <v xml:space="preserve">200 </v>
      </c>
      <c r="R232" s="2" t="str">
        <f>RIGHT(Table1[[#This Row],['[4']]],LEN(Table1[[#This Row],['[4']]])-(FIND("x",Table1[[#This Row],['[4']]],7)+1))</f>
        <v>150</v>
      </c>
      <c r="S232" s="2"/>
      <c r="T232" s="2">
        <f t="shared" si="3"/>
        <v>1.2E-2</v>
      </c>
    </row>
    <row r="233" spans="1:20" ht="30" x14ac:dyDescent="0.25">
      <c r="A233" s="30">
        <v>228</v>
      </c>
      <c r="B233" s="33" t="s">
        <v>159</v>
      </c>
      <c r="C233" s="34" t="s">
        <v>13</v>
      </c>
      <c r="D233" s="34" t="s">
        <v>555</v>
      </c>
      <c r="E233" s="35">
        <v>53</v>
      </c>
      <c r="F233" s="34">
        <v>1</v>
      </c>
      <c r="G233" s="34" t="s">
        <v>19</v>
      </c>
      <c r="H233" s="34" t="s">
        <v>73</v>
      </c>
      <c r="I233" s="36" t="s">
        <v>43</v>
      </c>
      <c r="J233" s="36" t="s">
        <v>254</v>
      </c>
      <c r="K233" s="36" t="s">
        <v>27</v>
      </c>
      <c r="L233" s="36" t="s">
        <v>198</v>
      </c>
      <c r="M233" s="36" t="s">
        <v>1818</v>
      </c>
      <c r="N233" s="34" t="s">
        <v>282</v>
      </c>
      <c r="O233" s="1" t="s">
        <v>275</v>
      </c>
      <c r="P233" s="2" t="str">
        <f>LEFT(Table1[[#This Row],['[4']]],FIND(" ",Table1[[#This Row],['[4']]],1)-1)</f>
        <v>500</v>
      </c>
      <c r="Q233" s="2" t="str">
        <f>MID(Table1[[#This Row],['[4']]],FIND("x",Table1[[#This Row],['[4']]],1)+2,FIND("x",Table1[[#This Row],['[4']]],7)-(FIND("x",Table1[[#This Row],['[4']]],1)+2))</f>
        <v xml:space="preserve">500 </v>
      </c>
      <c r="R233" s="2" t="str">
        <f>RIGHT(Table1[[#This Row],['[4']]],LEN(Table1[[#This Row],['[4']]])-(FIND("x",Table1[[#This Row],['[4']]],7)+1))</f>
        <v>390</v>
      </c>
      <c r="S233" s="2"/>
      <c r="T233" s="2">
        <f t="shared" si="3"/>
        <v>9.7500000000000003E-2</v>
      </c>
    </row>
    <row r="234" spans="1:20" ht="30" x14ac:dyDescent="0.25">
      <c r="A234" s="30">
        <v>229</v>
      </c>
      <c r="B234" s="33" t="s">
        <v>159</v>
      </c>
      <c r="C234" s="34" t="s">
        <v>13</v>
      </c>
      <c r="D234" s="34" t="s">
        <v>556</v>
      </c>
      <c r="E234" s="35">
        <v>6</v>
      </c>
      <c r="F234" s="34">
        <v>5</v>
      </c>
      <c r="G234" s="34" t="s">
        <v>19</v>
      </c>
      <c r="H234" s="34" t="s">
        <v>73</v>
      </c>
      <c r="I234" s="36" t="s">
        <v>43</v>
      </c>
      <c r="J234" s="36" t="s">
        <v>254</v>
      </c>
      <c r="K234" s="36" t="s">
        <v>27</v>
      </c>
      <c r="L234" s="36" t="s">
        <v>198</v>
      </c>
      <c r="M234" s="36" t="s">
        <v>1818</v>
      </c>
      <c r="N234" s="34" t="s">
        <v>282</v>
      </c>
      <c r="O234" s="1" t="s">
        <v>275</v>
      </c>
      <c r="P234" s="2" t="str">
        <f>LEFT(Table1[[#This Row],['[4']]],FIND(" ",Table1[[#This Row],['[4']]],1)-1)</f>
        <v>400</v>
      </c>
      <c r="Q234" s="2" t="str">
        <f>MID(Table1[[#This Row],['[4']]],FIND("x",Table1[[#This Row],['[4']]],1)+2,FIND("x",Table1[[#This Row],['[4']]],7)-(FIND("x",Table1[[#This Row],['[4']]],1)+2))</f>
        <v xml:space="preserve">200 </v>
      </c>
      <c r="R234" s="2" t="str">
        <f>RIGHT(Table1[[#This Row],['[4']]],LEN(Table1[[#This Row],['[4']]])-(FIND("x",Table1[[#This Row],['[4']]],7)+1))</f>
        <v>200</v>
      </c>
      <c r="S234" s="2"/>
      <c r="T234" s="2">
        <f t="shared" si="3"/>
        <v>1.6E-2</v>
      </c>
    </row>
    <row r="235" spans="1:20" ht="30" x14ac:dyDescent="0.25">
      <c r="A235" s="30">
        <v>230</v>
      </c>
      <c r="B235" s="33" t="s">
        <v>557</v>
      </c>
      <c r="C235" s="34" t="s">
        <v>13</v>
      </c>
      <c r="D235" s="34" t="s">
        <v>558</v>
      </c>
      <c r="E235" s="35">
        <v>45</v>
      </c>
      <c r="F235" s="34">
        <v>2</v>
      </c>
      <c r="G235" s="34" t="s">
        <v>19</v>
      </c>
      <c r="H235" s="34" t="s">
        <v>73</v>
      </c>
      <c r="I235" s="36" t="s">
        <v>43</v>
      </c>
      <c r="J235" s="36" t="s">
        <v>254</v>
      </c>
      <c r="K235" s="36" t="s">
        <v>27</v>
      </c>
      <c r="L235" s="36" t="s">
        <v>198</v>
      </c>
      <c r="M235" s="36" t="s">
        <v>1818</v>
      </c>
      <c r="N235" s="34" t="s">
        <v>1831</v>
      </c>
      <c r="O235" s="1" t="s">
        <v>275</v>
      </c>
      <c r="P235" s="2" t="str">
        <f>LEFT(Table1[[#This Row],['[4']]],FIND(" ",Table1[[#This Row],['[4']]],1)-1)</f>
        <v>650</v>
      </c>
      <c r="Q235" s="2" t="str">
        <f>MID(Table1[[#This Row],['[4']]],FIND("x",Table1[[#This Row],['[4']]],1)+2,FIND("x",Table1[[#This Row],['[4']]],7)-(FIND("x",Table1[[#This Row],['[4']]],1)+2))</f>
        <v xml:space="preserve">450 </v>
      </c>
      <c r="R235" s="2" t="str">
        <f>RIGHT(Table1[[#This Row],['[4']]],LEN(Table1[[#This Row],['[4']]])-(FIND("x",Table1[[#This Row],['[4']]],7)+1))</f>
        <v>425</v>
      </c>
      <c r="S235" s="2"/>
      <c r="T235" s="2">
        <f t="shared" si="3"/>
        <v>0.12431250000000001</v>
      </c>
    </row>
    <row r="236" spans="1:20" ht="30" x14ac:dyDescent="0.25">
      <c r="A236" s="30">
        <v>231</v>
      </c>
      <c r="B236" s="33" t="s">
        <v>159</v>
      </c>
      <c r="C236" s="34" t="s">
        <v>13</v>
      </c>
      <c r="D236" s="34" t="s">
        <v>559</v>
      </c>
      <c r="E236" s="35">
        <v>80</v>
      </c>
      <c r="F236" s="34">
        <v>1</v>
      </c>
      <c r="G236" s="34" t="s">
        <v>19</v>
      </c>
      <c r="H236" s="34" t="s">
        <v>73</v>
      </c>
      <c r="I236" s="36" t="s">
        <v>43</v>
      </c>
      <c r="J236" s="36" t="s">
        <v>154</v>
      </c>
      <c r="K236" s="36" t="s">
        <v>27</v>
      </c>
      <c r="L236" s="36" t="s">
        <v>198</v>
      </c>
      <c r="M236" s="36" t="s">
        <v>1818</v>
      </c>
      <c r="N236" s="34" t="s">
        <v>282</v>
      </c>
      <c r="O236" s="1" t="s">
        <v>275</v>
      </c>
      <c r="P236" s="2" t="str">
        <f>LEFT(Table1[[#This Row],['[4']]],FIND(" ",Table1[[#This Row],['[4']]],1)-1)</f>
        <v>1300</v>
      </c>
      <c r="Q236" s="2" t="str">
        <f>MID(Table1[[#This Row],['[4']]],FIND("x",Table1[[#This Row],['[4']]],1)+2,FIND("x",Table1[[#This Row],['[4']]],7)-(FIND("x",Table1[[#This Row],['[4']]],1)+2))</f>
        <v xml:space="preserve">100 </v>
      </c>
      <c r="R236" s="2" t="str">
        <f>RIGHT(Table1[[#This Row],['[4']]],LEN(Table1[[#This Row],['[4']]])-(FIND("x",Table1[[#This Row],['[4']]],7)+1))</f>
        <v>370</v>
      </c>
      <c r="S236" s="2"/>
      <c r="T236" s="2">
        <f t="shared" si="3"/>
        <v>4.8099999999999997E-2</v>
      </c>
    </row>
    <row r="237" spans="1:20" ht="30" x14ac:dyDescent="0.25">
      <c r="A237" s="30">
        <v>232</v>
      </c>
      <c r="B237" s="33" t="s">
        <v>160</v>
      </c>
      <c r="C237" s="34" t="s">
        <v>13</v>
      </c>
      <c r="D237" s="34" t="s">
        <v>560</v>
      </c>
      <c r="E237" s="35">
        <v>35</v>
      </c>
      <c r="F237" s="34">
        <v>2</v>
      </c>
      <c r="G237" s="34" t="s">
        <v>19</v>
      </c>
      <c r="H237" s="34" t="s">
        <v>73</v>
      </c>
      <c r="I237" s="36" t="s">
        <v>43</v>
      </c>
      <c r="J237" s="36" t="s">
        <v>154</v>
      </c>
      <c r="K237" s="36" t="s">
        <v>27</v>
      </c>
      <c r="L237" s="36" t="s">
        <v>198</v>
      </c>
      <c r="M237" s="36" t="s">
        <v>1818</v>
      </c>
      <c r="N237" s="34" t="s">
        <v>282</v>
      </c>
      <c r="O237" s="1" t="s">
        <v>275</v>
      </c>
      <c r="P237" s="2" t="str">
        <f>LEFT(Table1[[#This Row],['[4']]],FIND(" ",Table1[[#This Row],['[4']]],1)-1)</f>
        <v>620</v>
      </c>
      <c r="Q237" s="2" t="str">
        <f>MID(Table1[[#This Row],['[4']]],FIND("x",Table1[[#This Row],['[4']]],1)+2,FIND("x",Table1[[#This Row],['[4']]],7)-(FIND("x",Table1[[#This Row],['[4']]],1)+2))</f>
        <v xml:space="preserve">340 </v>
      </c>
      <c r="R237" s="2" t="str">
        <f>RIGHT(Table1[[#This Row],['[4']]],LEN(Table1[[#This Row],['[4']]])-(FIND("x",Table1[[#This Row],['[4']]],7)+1))</f>
        <v>370</v>
      </c>
      <c r="S237" s="2"/>
      <c r="T237" s="2">
        <f t="shared" si="3"/>
        <v>7.7995999999999996E-2</v>
      </c>
    </row>
    <row r="238" spans="1:20" ht="30" x14ac:dyDescent="0.25">
      <c r="A238" s="30">
        <v>233</v>
      </c>
      <c r="B238" s="33" t="s">
        <v>161</v>
      </c>
      <c r="C238" s="34" t="s">
        <v>13</v>
      </c>
      <c r="D238" s="34" t="s">
        <v>561</v>
      </c>
      <c r="E238" s="35">
        <v>18</v>
      </c>
      <c r="F238" s="34">
        <v>2</v>
      </c>
      <c r="G238" s="34" t="s">
        <v>19</v>
      </c>
      <c r="H238" s="34" t="s">
        <v>73</v>
      </c>
      <c r="I238" s="36" t="s">
        <v>43</v>
      </c>
      <c r="J238" s="36" t="s">
        <v>154</v>
      </c>
      <c r="K238" s="36" t="s">
        <v>27</v>
      </c>
      <c r="L238" s="36" t="s">
        <v>198</v>
      </c>
      <c r="M238" s="36" t="s">
        <v>1818</v>
      </c>
      <c r="N238" s="34" t="s">
        <v>282</v>
      </c>
      <c r="O238" s="1" t="s">
        <v>275</v>
      </c>
      <c r="P238" s="2" t="str">
        <f>LEFT(Table1[[#This Row],['[4']]],FIND(" ",Table1[[#This Row],['[4']]],1)-1)</f>
        <v>450</v>
      </c>
      <c r="Q238" s="2" t="str">
        <f>MID(Table1[[#This Row],['[4']]],FIND("x",Table1[[#This Row],['[4']]],1)+2,FIND("x",Table1[[#This Row],['[4']]],7)-(FIND("x",Table1[[#This Row],['[4']]],1)+2))</f>
        <v xml:space="preserve">450 </v>
      </c>
      <c r="R238" s="2" t="str">
        <f>RIGHT(Table1[[#This Row],['[4']]],LEN(Table1[[#This Row],['[4']]])-(FIND("x",Table1[[#This Row],['[4']]],7)+1))</f>
        <v>400</v>
      </c>
      <c r="S238" s="2"/>
      <c r="T238" s="2">
        <f t="shared" si="3"/>
        <v>8.1000000000000003E-2</v>
      </c>
    </row>
    <row r="239" spans="1:20" ht="30" x14ac:dyDescent="0.25">
      <c r="A239" s="30">
        <v>234</v>
      </c>
      <c r="B239" s="33" t="s">
        <v>162</v>
      </c>
      <c r="C239" s="34" t="s">
        <v>13</v>
      </c>
      <c r="D239" s="34" t="s">
        <v>562</v>
      </c>
      <c r="E239" s="35">
        <v>25</v>
      </c>
      <c r="F239" s="34">
        <v>1</v>
      </c>
      <c r="G239" s="34" t="s">
        <v>19</v>
      </c>
      <c r="H239" s="34" t="s">
        <v>73</v>
      </c>
      <c r="I239" s="36" t="s">
        <v>43</v>
      </c>
      <c r="J239" s="36" t="s">
        <v>154</v>
      </c>
      <c r="K239" s="36" t="s">
        <v>27</v>
      </c>
      <c r="L239" s="36" t="s">
        <v>198</v>
      </c>
      <c r="M239" s="36" t="s">
        <v>1818</v>
      </c>
      <c r="N239" s="34" t="s">
        <v>282</v>
      </c>
      <c r="O239" s="1" t="s">
        <v>275</v>
      </c>
      <c r="P239" s="2" t="str">
        <f>LEFT(Table1[[#This Row],['[4']]],FIND(" ",Table1[[#This Row],['[4']]],1)-1)</f>
        <v>690</v>
      </c>
      <c r="Q239" s="2" t="str">
        <f>MID(Table1[[#This Row],['[4']]],FIND("x",Table1[[#This Row],['[4']]],1)+2,FIND("x",Table1[[#This Row],['[4']]],7)-(FIND("x",Table1[[#This Row],['[4']]],1)+2))</f>
        <v xml:space="preserve">400 </v>
      </c>
      <c r="R239" s="2" t="str">
        <f>RIGHT(Table1[[#This Row],['[4']]],LEN(Table1[[#This Row],['[4']]])-(FIND("x",Table1[[#This Row],['[4']]],7)+1))</f>
        <v>400</v>
      </c>
      <c r="S239" s="2"/>
      <c r="T239" s="2">
        <f t="shared" si="3"/>
        <v>0.1104</v>
      </c>
    </row>
    <row r="240" spans="1:20" ht="30" x14ac:dyDescent="0.25">
      <c r="A240" s="30">
        <v>235</v>
      </c>
      <c r="B240" s="33" t="s">
        <v>163</v>
      </c>
      <c r="C240" s="34" t="s">
        <v>13</v>
      </c>
      <c r="D240" s="34" t="s">
        <v>563</v>
      </c>
      <c r="E240" s="35">
        <v>30</v>
      </c>
      <c r="F240" s="34">
        <v>1</v>
      </c>
      <c r="G240" s="34" t="s">
        <v>19</v>
      </c>
      <c r="H240" s="34" t="s">
        <v>73</v>
      </c>
      <c r="I240" s="36" t="s">
        <v>43</v>
      </c>
      <c r="J240" s="36" t="s">
        <v>254</v>
      </c>
      <c r="K240" s="36" t="s">
        <v>27</v>
      </c>
      <c r="L240" s="36" t="s">
        <v>198</v>
      </c>
      <c r="M240" s="36" t="s">
        <v>1818</v>
      </c>
      <c r="N240" s="34" t="s">
        <v>282</v>
      </c>
      <c r="O240" s="1" t="s">
        <v>275</v>
      </c>
      <c r="P240" s="2" t="str">
        <f>LEFT(Table1[[#This Row],['[4']]],FIND(" ",Table1[[#This Row],['[4']]],1)-1)</f>
        <v>700</v>
      </c>
      <c r="Q240" s="2" t="str">
        <f>MID(Table1[[#This Row],['[4']]],FIND("x",Table1[[#This Row],['[4']]],1)+2,FIND("x",Table1[[#This Row],['[4']]],7)-(FIND("x",Table1[[#This Row],['[4']]],1)+2))</f>
        <v xml:space="preserve">310 </v>
      </c>
      <c r="R240" s="2" t="str">
        <f>RIGHT(Table1[[#This Row],['[4']]],LEN(Table1[[#This Row],['[4']]])-(FIND("x",Table1[[#This Row],['[4']]],7)+1))</f>
        <v>230</v>
      </c>
      <c r="S240" s="2"/>
      <c r="T240" s="2">
        <f t="shared" si="3"/>
        <v>4.9910000000000003E-2</v>
      </c>
    </row>
    <row r="241" spans="1:20" ht="30" x14ac:dyDescent="0.25">
      <c r="A241" s="30">
        <v>236</v>
      </c>
      <c r="B241" s="33" t="s">
        <v>564</v>
      </c>
      <c r="C241" s="34" t="s">
        <v>7</v>
      </c>
      <c r="D241" s="34" t="s">
        <v>565</v>
      </c>
      <c r="E241" s="35">
        <v>100</v>
      </c>
      <c r="F241" s="34">
        <v>1</v>
      </c>
      <c r="G241" s="34" t="s">
        <v>19</v>
      </c>
      <c r="H241" s="34" t="s">
        <v>73</v>
      </c>
      <c r="I241" s="36" t="s">
        <v>43</v>
      </c>
      <c r="J241" s="36" t="s">
        <v>169</v>
      </c>
      <c r="K241" s="36" t="s">
        <v>27</v>
      </c>
      <c r="L241" s="36" t="s">
        <v>198</v>
      </c>
      <c r="M241" s="36" t="s">
        <v>1818</v>
      </c>
      <c r="N241" s="34" t="s">
        <v>282</v>
      </c>
      <c r="O241" s="1" t="s">
        <v>275</v>
      </c>
      <c r="P241" s="2" t="str">
        <f>LEFT(Table1[[#This Row],['[4']]],FIND(" ",Table1[[#This Row],['[4']]],1)-1)</f>
        <v>530</v>
      </c>
      <c r="Q241" s="2" t="str">
        <f>MID(Table1[[#This Row],['[4']]],FIND("x",Table1[[#This Row],['[4']]],1)+2,FIND("x",Table1[[#This Row],['[4']]],7)-(FIND("x",Table1[[#This Row],['[4']]],1)+2))</f>
        <v xml:space="preserve">400 </v>
      </c>
      <c r="R241" s="2" t="str">
        <f>RIGHT(Table1[[#This Row],['[4']]],LEN(Table1[[#This Row],['[4']]])-(FIND("x",Table1[[#This Row],['[4']]],7)+1))</f>
        <v>1770</v>
      </c>
      <c r="S241" s="2"/>
      <c r="T241" s="2">
        <f t="shared" si="3"/>
        <v>0.37524000000000002</v>
      </c>
    </row>
    <row r="242" spans="1:20" ht="30" x14ac:dyDescent="0.25">
      <c r="A242" s="30">
        <v>237</v>
      </c>
      <c r="B242" s="33" t="s">
        <v>166</v>
      </c>
      <c r="C242" s="34" t="s">
        <v>165</v>
      </c>
      <c r="D242" s="34" t="s">
        <v>566</v>
      </c>
      <c r="E242" s="35">
        <v>35</v>
      </c>
      <c r="F242" s="34">
        <v>9</v>
      </c>
      <c r="G242" s="34" t="s">
        <v>19</v>
      </c>
      <c r="H242" s="34" t="s">
        <v>73</v>
      </c>
      <c r="I242" s="36" t="s">
        <v>43</v>
      </c>
      <c r="J242" s="36" t="s">
        <v>167</v>
      </c>
      <c r="K242" s="36" t="s">
        <v>5</v>
      </c>
      <c r="L242" s="36" t="s">
        <v>55</v>
      </c>
      <c r="M242" s="36" t="s">
        <v>1818</v>
      </c>
      <c r="N242" s="34" t="s">
        <v>1832</v>
      </c>
      <c r="O242" s="1" t="s">
        <v>275</v>
      </c>
      <c r="P242" s="2" t="str">
        <f>LEFT(Table1[[#This Row],['[4']]],FIND(" ",Table1[[#This Row],['[4']]],1)-1)</f>
        <v>800</v>
      </c>
      <c r="Q242" s="2" t="str">
        <f>MID(Table1[[#This Row],['[4']]],FIND("x",Table1[[#This Row],['[4']]],1)+2,FIND("x",Table1[[#This Row],['[4']]],7)-(FIND("x",Table1[[#This Row],['[4']]],1)+2))</f>
        <v xml:space="preserve">400 </v>
      </c>
      <c r="R242" s="2" t="str">
        <f>RIGHT(Table1[[#This Row],['[4']]],LEN(Table1[[#This Row],['[4']]])-(FIND("x",Table1[[#This Row],['[4']]],7)+1))</f>
        <v>2700</v>
      </c>
      <c r="S242" s="2"/>
      <c r="T242" s="2">
        <f t="shared" si="3"/>
        <v>0.86399999999999999</v>
      </c>
    </row>
    <row r="243" spans="1:20" ht="30" x14ac:dyDescent="0.25">
      <c r="A243" s="30">
        <v>238</v>
      </c>
      <c r="B243" s="33" t="s">
        <v>166</v>
      </c>
      <c r="C243" s="34" t="s">
        <v>165</v>
      </c>
      <c r="D243" s="34" t="s">
        <v>566</v>
      </c>
      <c r="E243" s="35">
        <v>86</v>
      </c>
      <c r="F243" s="34">
        <v>1</v>
      </c>
      <c r="G243" s="34" t="s">
        <v>19</v>
      </c>
      <c r="H243" s="34" t="s">
        <v>73</v>
      </c>
      <c r="I243" s="36" t="s">
        <v>43</v>
      </c>
      <c r="J243" s="36" t="s">
        <v>168</v>
      </c>
      <c r="K243" s="36" t="s">
        <v>75</v>
      </c>
      <c r="L243" s="36" t="s">
        <v>235</v>
      </c>
      <c r="M243" s="36" t="s">
        <v>1818</v>
      </c>
      <c r="N243" s="34" t="s">
        <v>282</v>
      </c>
      <c r="O243" s="1" t="s">
        <v>275</v>
      </c>
      <c r="P243" s="2" t="str">
        <f>LEFT(Table1[[#This Row],['[4']]],FIND(" ",Table1[[#This Row],['[4']]],1)-1)</f>
        <v>800</v>
      </c>
      <c r="Q243" s="2" t="str">
        <f>MID(Table1[[#This Row],['[4']]],FIND("x",Table1[[#This Row],['[4']]],1)+2,FIND("x",Table1[[#This Row],['[4']]],7)-(FIND("x",Table1[[#This Row],['[4']]],1)+2))</f>
        <v xml:space="preserve">400 </v>
      </c>
      <c r="R243" s="2" t="str">
        <f>RIGHT(Table1[[#This Row],['[4']]],LEN(Table1[[#This Row],['[4']]])-(FIND("x",Table1[[#This Row],['[4']]],7)+1))</f>
        <v>2700</v>
      </c>
      <c r="S243" s="2"/>
      <c r="T243" s="2">
        <f t="shared" si="3"/>
        <v>0.86399999999999999</v>
      </c>
    </row>
    <row r="244" spans="1:20" ht="30" x14ac:dyDescent="0.25">
      <c r="A244" s="30">
        <v>239</v>
      </c>
      <c r="B244" s="33" t="s">
        <v>166</v>
      </c>
      <c r="C244" s="34" t="s">
        <v>165</v>
      </c>
      <c r="D244" s="34" t="s">
        <v>566</v>
      </c>
      <c r="E244" s="35">
        <v>86</v>
      </c>
      <c r="F244" s="34">
        <v>1</v>
      </c>
      <c r="G244" s="34" t="s">
        <v>19</v>
      </c>
      <c r="H244" s="34" t="s">
        <v>73</v>
      </c>
      <c r="I244" s="36" t="s">
        <v>43</v>
      </c>
      <c r="J244" s="36" t="s">
        <v>168</v>
      </c>
      <c r="K244" s="36" t="s">
        <v>75</v>
      </c>
      <c r="L244" s="36" t="s">
        <v>235</v>
      </c>
      <c r="M244" s="36" t="s">
        <v>1818</v>
      </c>
      <c r="N244" s="34" t="s">
        <v>282</v>
      </c>
      <c r="O244" s="1" t="s">
        <v>275</v>
      </c>
      <c r="P244" s="2" t="str">
        <f>LEFT(Table1[[#This Row],['[4']]],FIND(" ",Table1[[#This Row],['[4']]],1)-1)</f>
        <v>800</v>
      </c>
      <c r="Q244" s="2" t="str">
        <f>MID(Table1[[#This Row],['[4']]],FIND("x",Table1[[#This Row],['[4']]],1)+2,FIND("x",Table1[[#This Row],['[4']]],7)-(FIND("x",Table1[[#This Row],['[4']]],1)+2))</f>
        <v xml:space="preserve">400 </v>
      </c>
      <c r="R244" s="2" t="str">
        <f>RIGHT(Table1[[#This Row],['[4']]],LEN(Table1[[#This Row],['[4']]])-(FIND("x",Table1[[#This Row],['[4']]],7)+1))</f>
        <v>2700</v>
      </c>
      <c r="S244" s="2"/>
      <c r="T244" s="2">
        <f t="shared" si="3"/>
        <v>0.86399999999999999</v>
      </c>
    </row>
    <row r="245" spans="1:20" ht="30" x14ac:dyDescent="0.25">
      <c r="A245" s="30">
        <v>240</v>
      </c>
      <c r="B245" s="33" t="s">
        <v>166</v>
      </c>
      <c r="C245" s="34" t="s">
        <v>165</v>
      </c>
      <c r="D245" s="34" t="s">
        <v>566</v>
      </c>
      <c r="E245" s="35">
        <v>86</v>
      </c>
      <c r="F245" s="34">
        <v>1</v>
      </c>
      <c r="G245" s="34" t="s">
        <v>19</v>
      </c>
      <c r="H245" s="34" t="s">
        <v>73</v>
      </c>
      <c r="I245" s="36" t="s">
        <v>43</v>
      </c>
      <c r="J245" s="36" t="s">
        <v>168</v>
      </c>
      <c r="K245" s="36" t="s">
        <v>75</v>
      </c>
      <c r="L245" s="36" t="s">
        <v>235</v>
      </c>
      <c r="M245" s="36" t="s">
        <v>1818</v>
      </c>
      <c r="N245" s="34" t="s">
        <v>282</v>
      </c>
      <c r="O245" s="1" t="s">
        <v>275</v>
      </c>
      <c r="P245" s="2" t="str">
        <f>LEFT(Table1[[#This Row],['[4']]],FIND(" ",Table1[[#This Row],['[4']]],1)-1)</f>
        <v>800</v>
      </c>
      <c r="Q245" s="2" t="str">
        <f>MID(Table1[[#This Row],['[4']]],FIND("x",Table1[[#This Row],['[4']]],1)+2,FIND("x",Table1[[#This Row],['[4']]],7)-(FIND("x",Table1[[#This Row],['[4']]],1)+2))</f>
        <v xml:space="preserve">400 </v>
      </c>
      <c r="R245" s="2" t="str">
        <f>RIGHT(Table1[[#This Row],['[4']]],LEN(Table1[[#This Row],['[4']]])-(FIND("x",Table1[[#This Row],['[4']]],7)+1))</f>
        <v>2700</v>
      </c>
      <c r="S245" s="2"/>
      <c r="T245" s="2">
        <f t="shared" si="3"/>
        <v>0.86399999999999999</v>
      </c>
    </row>
    <row r="246" spans="1:20" ht="30" x14ac:dyDescent="0.25">
      <c r="A246" s="30">
        <v>241</v>
      </c>
      <c r="B246" s="33" t="s">
        <v>166</v>
      </c>
      <c r="C246" s="34" t="s">
        <v>165</v>
      </c>
      <c r="D246" s="34" t="s">
        <v>566</v>
      </c>
      <c r="E246" s="35">
        <v>86</v>
      </c>
      <c r="F246" s="34">
        <v>1</v>
      </c>
      <c r="G246" s="34" t="s">
        <v>19</v>
      </c>
      <c r="H246" s="34" t="s">
        <v>73</v>
      </c>
      <c r="I246" s="36" t="s">
        <v>43</v>
      </c>
      <c r="J246" s="36" t="s">
        <v>168</v>
      </c>
      <c r="K246" s="36" t="s">
        <v>75</v>
      </c>
      <c r="L246" s="36" t="s">
        <v>235</v>
      </c>
      <c r="M246" s="36" t="s">
        <v>1818</v>
      </c>
      <c r="N246" s="34" t="s">
        <v>282</v>
      </c>
      <c r="O246" s="1" t="s">
        <v>275</v>
      </c>
      <c r="P246" s="2" t="str">
        <f>LEFT(Table1[[#This Row],['[4']]],FIND(" ",Table1[[#This Row],['[4']]],1)-1)</f>
        <v>800</v>
      </c>
      <c r="Q246" s="2" t="str">
        <f>MID(Table1[[#This Row],['[4']]],FIND("x",Table1[[#This Row],['[4']]],1)+2,FIND("x",Table1[[#This Row],['[4']]],7)-(FIND("x",Table1[[#This Row],['[4']]],1)+2))</f>
        <v xml:space="preserve">400 </v>
      </c>
      <c r="R246" s="2" t="str">
        <f>RIGHT(Table1[[#This Row],['[4']]],LEN(Table1[[#This Row],['[4']]])-(FIND("x",Table1[[#This Row],['[4']]],7)+1))</f>
        <v>2700</v>
      </c>
      <c r="S246" s="2"/>
      <c r="T246" s="2">
        <f t="shared" si="3"/>
        <v>0.86399999999999999</v>
      </c>
    </row>
    <row r="247" spans="1:20" ht="30" x14ac:dyDescent="0.25">
      <c r="A247" s="30">
        <v>242</v>
      </c>
      <c r="B247" s="33" t="s">
        <v>0</v>
      </c>
      <c r="C247" s="34" t="s">
        <v>165</v>
      </c>
      <c r="D247" s="34" t="s">
        <v>567</v>
      </c>
      <c r="E247" s="35">
        <v>150</v>
      </c>
      <c r="F247" s="34">
        <v>1</v>
      </c>
      <c r="G247" s="34" t="s">
        <v>19</v>
      </c>
      <c r="H247" s="34" t="s">
        <v>73</v>
      </c>
      <c r="I247" s="36" t="s">
        <v>43</v>
      </c>
      <c r="J247" s="36" t="s">
        <v>168</v>
      </c>
      <c r="K247" s="36" t="s">
        <v>75</v>
      </c>
      <c r="L247" s="36" t="s">
        <v>235</v>
      </c>
      <c r="M247" s="36" t="s">
        <v>1818</v>
      </c>
      <c r="N247" s="34" t="s">
        <v>282</v>
      </c>
      <c r="O247" s="1" t="s">
        <v>275</v>
      </c>
      <c r="P247" s="2" t="str">
        <f>LEFT(Table1[[#This Row],['[4']]],FIND(" ",Table1[[#This Row],['[4']]],1)-1)</f>
        <v>1700</v>
      </c>
      <c r="Q247" s="2" t="str">
        <f>MID(Table1[[#This Row],['[4']]],FIND("x",Table1[[#This Row],['[4']]],1)+2,FIND("x",Table1[[#This Row],['[4']]],7)-(FIND("x",Table1[[#This Row],['[4']]],1)+2))</f>
        <v xml:space="preserve">1200 </v>
      </c>
      <c r="R247" s="2" t="str">
        <f>RIGHT(Table1[[#This Row],['[4']]],LEN(Table1[[#This Row],['[4']]])-(FIND("x",Table1[[#This Row],['[4']]],7)+1))</f>
        <v>750</v>
      </c>
      <c r="S247" s="2"/>
      <c r="T247" s="2">
        <f t="shared" si="3"/>
        <v>1.53</v>
      </c>
    </row>
    <row r="248" spans="1:20" ht="30" x14ac:dyDescent="0.25">
      <c r="A248" s="30">
        <v>243</v>
      </c>
      <c r="B248" s="33" t="s">
        <v>0</v>
      </c>
      <c r="C248" s="34" t="s">
        <v>165</v>
      </c>
      <c r="D248" s="34" t="s">
        <v>569</v>
      </c>
      <c r="E248" s="35">
        <v>200</v>
      </c>
      <c r="F248" s="34">
        <v>1</v>
      </c>
      <c r="G248" s="34" t="s">
        <v>19</v>
      </c>
      <c r="H248" s="34" t="s">
        <v>73</v>
      </c>
      <c r="I248" s="36" t="s">
        <v>43</v>
      </c>
      <c r="J248" s="36" t="s">
        <v>168</v>
      </c>
      <c r="K248" s="36" t="s">
        <v>75</v>
      </c>
      <c r="L248" s="36" t="s">
        <v>235</v>
      </c>
      <c r="M248" s="36" t="s">
        <v>1818</v>
      </c>
      <c r="N248" s="34" t="s">
        <v>282</v>
      </c>
      <c r="O248" s="1" t="s">
        <v>275</v>
      </c>
      <c r="P248" s="2" t="str">
        <f>LEFT(Table1[[#This Row],['[4']]],FIND(" ",Table1[[#This Row],['[4']]],1)-1)</f>
        <v>1800</v>
      </c>
      <c r="Q248" s="2" t="str">
        <f>MID(Table1[[#This Row],['[4']]],FIND("x",Table1[[#This Row],['[4']]],1)+2,FIND("x",Table1[[#This Row],['[4']]],7)-(FIND("x",Table1[[#This Row],['[4']]],1)+2))</f>
        <v xml:space="preserve">1700 </v>
      </c>
      <c r="R248" s="2" t="str">
        <f>RIGHT(Table1[[#This Row],['[4']]],LEN(Table1[[#This Row],['[4']]])-(FIND("x",Table1[[#This Row],['[4']]],7)+1))</f>
        <v>750</v>
      </c>
      <c r="S248" s="2"/>
      <c r="T248" s="2">
        <f t="shared" si="3"/>
        <v>2.2949999999999999</v>
      </c>
    </row>
    <row r="249" spans="1:20" ht="150" x14ac:dyDescent="0.25">
      <c r="A249" s="30">
        <v>244</v>
      </c>
      <c r="B249" s="33" t="s">
        <v>570</v>
      </c>
      <c r="C249" s="34" t="s">
        <v>9</v>
      </c>
      <c r="D249" s="34" t="s">
        <v>571</v>
      </c>
      <c r="E249" s="35">
        <v>230</v>
      </c>
      <c r="F249" s="34">
        <v>1</v>
      </c>
      <c r="G249" s="34" t="s">
        <v>19</v>
      </c>
      <c r="H249" s="34" t="s">
        <v>20</v>
      </c>
      <c r="I249" s="36" t="s">
        <v>43</v>
      </c>
      <c r="J249" s="36" t="s">
        <v>170</v>
      </c>
      <c r="K249" s="36" t="s">
        <v>27</v>
      </c>
      <c r="L249" s="36" t="s">
        <v>174</v>
      </c>
      <c r="M249" s="36" t="s">
        <v>1818</v>
      </c>
      <c r="N249" s="34" t="s">
        <v>171</v>
      </c>
      <c r="O249" s="1" t="s">
        <v>275</v>
      </c>
      <c r="P249" s="2" t="str">
        <f>LEFT(Table1[[#This Row],['[4']]],FIND(" ",Table1[[#This Row],['[4']]],1)-1)</f>
        <v>700</v>
      </c>
      <c r="Q249" s="2" t="str">
        <f>MID(Table1[[#This Row],['[4']]],FIND("x",Table1[[#This Row],['[4']]],1)+2,FIND("x",Table1[[#This Row],['[4']]],7)-(FIND("x",Table1[[#This Row],['[4']]],1)+2))</f>
        <v xml:space="preserve">450 </v>
      </c>
      <c r="R249" s="2" t="str">
        <f>RIGHT(Table1[[#This Row],['[4']]],LEN(Table1[[#This Row],['[4']]])-(FIND("x",Table1[[#This Row],['[4']]],7)+1))</f>
        <v>970</v>
      </c>
      <c r="S249" s="2"/>
      <c r="T249" s="2">
        <f t="shared" si="3"/>
        <v>0.30554999999999999</v>
      </c>
    </row>
    <row r="250" spans="1:20" ht="30" x14ac:dyDescent="0.25">
      <c r="A250" s="30">
        <v>245</v>
      </c>
      <c r="B250" s="33" t="s">
        <v>172</v>
      </c>
      <c r="C250" s="34" t="s">
        <v>9</v>
      </c>
      <c r="D250" s="34" t="s">
        <v>572</v>
      </c>
      <c r="E250" s="35">
        <v>120</v>
      </c>
      <c r="F250" s="34">
        <v>1</v>
      </c>
      <c r="G250" s="34" t="s">
        <v>19</v>
      </c>
      <c r="H250" s="34" t="s">
        <v>20</v>
      </c>
      <c r="I250" s="36" t="s">
        <v>43</v>
      </c>
      <c r="J250" s="36" t="s">
        <v>173</v>
      </c>
      <c r="K250" s="36" t="s">
        <v>27</v>
      </c>
      <c r="L250" s="36" t="s">
        <v>174</v>
      </c>
      <c r="M250" s="36" t="s">
        <v>1818</v>
      </c>
      <c r="N250" s="34" t="s">
        <v>175</v>
      </c>
      <c r="O250" s="1" t="s">
        <v>275</v>
      </c>
      <c r="P250" s="2" t="str">
        <f>LEFT(Table1[[#This Row],['[4']]],FIND(" ",Table1[[#This Row],['[4']]],1)-1)</f>
        <v>470</v>
      </c>
      <c r="Q250" s="2" t="str">
        <f>MID(Table1[[#This Row],['[4']]],FIND("x",Table1[[#This Row],['[4']]],1)+2,FIND("x",Table1[[#This Row],['[4']]],7)-(FIND("x",Table1[[#This Row],['[4']]],1)+2))</f>
        <v xml:space="preserve">300 </v>
      </c>
      <c r="R250" s="2" t="str">
        <f>RIGHT(Table1[[#This Row],['[4']]],LEN(Table1[[#This Row],['[4']]])-(FIND("x",Table1[[#This Row],['[4']]],7)+1))</f>
        <v>2200</v>
      </c>
      <c r="S250" s="2"/>
      <c r="T250" s="2">
        <f t="shared" si="3"/>
        <v>0.31019999999999998</v>
      </c>
    </row>
    <row r="251" spans="1:20" ht="30" x14ac:dyDescent="0.25">
      <c r="A251" s="30">
        <v>246</v>
      </c>
      <c r="B251" s="33" t="s">
        <v>172</v>
      </c>
      <c r="C251" s="34" t="s">
        <v>9</v>
      </c>
      <c r="D251" s="34" t="s">
        <v>573</v>
      </c>
      <c r="E251" s="35">
        <v>54</v>
      </c>
      <c r="F251" s="34">
        <v>1</v>
      </c>
      <c r="G251" s="34" t="s">
        <v>19</v>
      </c>
      <c r="H251" s="34" t="s">
        <v>20</v>
      </c>
      <c r="I251" s="36" t="s">
        <v>43</v>
      </c>
      <c r="J251" s="36" t="s">
        <v>170</v>
      </c>
      <c r="K251" s="36" t="s">
        <v>27</v>
      </c>
      <c r="L251" s="36" t="s">
        <v>176</v>
      </c>
      <c r="M251" s="36" t="s">
        <v>1818</v>
      </c>
      <c r="N251" s="34" t="s">
        <v>282</v>
      </c>
      <c r="O251" s="1" t="s">
        <v>275</v>
      </c>
      <c r="P251" s="2" t="str">
        <f>LEFT(Table1[[#This Row],['[4']]],FIND(" ",Table1[[#This Row],['[4']]],1)-1)</f>
        <v>500</v>
      </c>
      <c r="Q251" s="2" t="str">
        <f>MID(Table1[[#This Row],['[4']]],FIND("x",Table1[[#This Row],['[4']]],1)+2,FIND("x",Table1[[#This Row],['[4']]],7)-(FIND("x",Table1[[#This Row],['[4']]],1)+2))</f>
        <v xml:space="preserve">500 </v>
      </c>
      <c r="R251" s="2" t="str">
        <f>RIGHT(Table1[[#This Row],['[4']]],LEN(Table1[[#This Row],['[4']]])-(FIND("x",Table1[[#This Row],['[4']]],7)+1))</f>
        <v>710</v>
      </c>
      <c r="S251" s="2"/>
      <c r="T251" s="2">
        <f t="shared" si="3"/>
        <v>0.17749999999999999</v>
      </c>
    </row>
    <row r="252" spans="1:20" ht="30" x14ac:dyDescent="0.25">
      <c r="A252" s="30">
        <v>247</v>
      </c>
      <c r="B252" s="33" t="s">
        <v>177</v>
      </c>
      <c r="C252" s="34" t="s">
        <v>9</v>
      </c>
      <c r="D252" s="34" t="s">
        <v>574</v>
      </c>
      <c r="E252" s="35">
        <v>52</v>
      </c>
      <c r="F252" s="34">
        <v>1</v>
      </c>
      <c r="G252" s="34" t="s">
        <v>19</v>
      </c>
      <c r="H252" s="34" t="s">
        <v>20</v>
      </c>
      <c r="I252" s="36" t="s">
        <v>43</v>
      </c>
      <c r="J252" s="36" t="s">
        <v>170</v>
      </c>
      <c r="K252" s="36" t="s">
        <v>27</v>
      </c>
      <c r="L252" s="36" t="s">
        <v>176</v>
      </c>
      <c r="M252" s="36" t="s">
        <v>1818</v>
      </c>
      <c r="N252" s="34" t="s">
        <v>282</v>
      </c>
      <c r="O252" s="1" t="s">
        <v>275</v>
      </c>
      <c r="P252" s="2" t="str">
        <f>LEFT(Table1[[#This Row],['[4']]],FIND(" ",Table1[[#This Row],['[4']]],1)-1)</f>
        <v>580</v>
      </c>
      <c r="Q252" s="2" t="str">
        <f>MID(Table1[[#This Row],['[4']]],FIND("x",Table1[[#This Row],['[4']]],1)+2,FIND("x",Table1[[#This Row],['[4']]],7)-(FIND("x",Table1[[#This Row],['[4']]],1)+2))</f>
        <v xml:space="preserve">750 </v>
      </c>
      <c r="R252" s="2" t="str">
        <f>RIGHT(Table1[[#This Row],['[4']]],LEN(Table1[[#This Row],['[4']]])-(FIND("x",Table1[[#This Row],['[4']]],7)+1))</f>
        <v>1140</v>
      </c>
      <c r="S252" s="2"/>
      <c r="T252" s="2">
        <f t="shared" si="3"/>
        <v>0.49590000000000001</v>
      </c>
    </row>
    <row r="253" spans="1:20" ht="30" x14ac:dyDescent="0.25">
      <c r="A253" s="30">
        <v>248</v>
      </c>
      <c r="B253" s="33" t="s">
        <v>575</v>
      </c>
      <c r="C253" s="34" t="s">
        <v>9</v>
      </c>
      <c r="D253" s="34" t="s">
        <v>576</v>
      </c>
      <c r="E253" s="35">
        <v>120</v>
      </c>
      <c r="F253" s="34">
        <v>1</v>
      </c>
      <c r="G253" s="34" t="s">
        <v>19</v>
      </c>
      <c r="H253" s="34" t="s">
        <v>20</v>
      </c>
      <c r="I253" s="36" t="s">
        <v>43</v>
      </c>
      <c r="J253" s="36" t="s">
        <v>170</v>
      </c>
      <c r="K253" s="36" t="s">
        <v>27</v>
      </c>
      <c r="L253" s="36" t="s">
        <v>176</v>
      </c>
      <c r="M253" s="36" t="s">
        <v>1818</v>
      </c>
      <c r="N253" s="34" t="s">
        <v>282</v>
      </c>
      <c r="O253" s="1" t="s">
        <v>275</v>
      </c>
      <c r="P253" s="2" t="str">
        <f>LEFT(Table1[[#This Row],['[4']]],FIND(" ",Table1[[#This Row],['[4']]],1)-1)</f>
        <v>280</v>
      </c>
      <c r="Q253" s="2" t="str">
        <f>MID(Table1[[#This Row],['[4']]],FIND("x",Table1[[#This Row],['[4']]],1)+2,FIND("x",Table1[[#This Row],['[4']]],7)-(FIND("x",Table1[[#This Row],['[4']]],1)+2))</f>
        <v xml:space="preserve">760 </v>
      </c>
      <c r="R253" s="2" t="str">
        <f>RIGHT(Table1[[#This Row],['[4']]],LEN(Table1[[#This Row],['[4']]])-(FIND("x",Table1[[#This Row],['[4']]],7)+1))</f>
        <v>440</v>
      </c>
      <c r="S253" s="2"/>
      <c r="T253" s="2">
        <f t="shared" si="3"/>
        <v>9.3632000000000007E-2</v>
      </c>
    </row>
    <row r="254" spans="1:20" ht="30" x14ac:dyDescent="0.25">
      <c r="A254" s="30">
        <v>249</v>
      </c>
      <c r="B254" s="33" t="s">
        <v>178</v>
      </c>
      <c r="C254" s="34" t="s">
        <v>9</v>
      </c>
      <c r="D254" s="34" t="s">
        <v>577</v>
      </c>
      <c r="E254" s="35">
        <v>10</v>
      </c>
      <c r="F254" s="34">
        <v>4</v>
      </c>
      <c r="G254" s="34" t="s">
        <v>19</v>
      </c>
      <c r="H254" s="34" t="s">
        <v>20</v>
      </c>
      <c r="I254" s="36" t="s">
        <v>43</v>
      </c>
      <c r="J254" s="36" t="s">
        <v>170</v>
      </c>
      <c r="K254" s="36" t="s">
        <v>27</v>
      </c>
      <c r="L254" s="36" t="s">
        <v>176</v>
      </c>
      <c r="M254" s="36" t="s">
        <v>1818</v>
      </c>
      <c r="N254" s="34" t="s">
        <v>282</v>
      </c>
      <c r="O254" s="1" t="s">
        <v>275</v>
      </c>
      <c r="P254" s="2" t="str">
        <f>LEFT(Table1[[#This Row],['[4']]],FIND(" ",Table1[[#This Row],['[4']]],1)-1)</f>
        <v>490</v>
      </c>
      <c r="Q254" s="2" t="str">
        <f>MID(Table1[[#This Row],['[4']]],FIND("x",Table1[[#This Row],['[4']]],1)+2,FIND("x",Table1[[#This Row],['[4']]],7)-(FIND("x",Table1[[#This Row],['[4']]],1)+2))</f>
        <v xml:space="preserve">500 </v>
      </c>
      <c r="R254" s="2" t="str">
        <f>RIGHT(Table1[[#This Row],['[4']]],LEN(Table1[[#This Row],['[4']]])-(FIND("x",Table1[[#This Row],['[4']]],7)+1))</f>
        <v>170</v>
      </c>
      <c r="S254" s="2"/>
      <c r="T254" s="2">
        <f t="shared" si="3"/>
        <v>4.165E-2</v>
      </c>
    </row>
    <row r="255" spans="1:20" ht="30" x14ac:dyDescent="0.25">
      <c r="A255" s="30">
        <v>250</v>
      </c>
      <c r="B255" s="33" t="s">
        <v>178</v>
      </c>
      <c r="C255" s="34" t="s">
        <v>9</v>
      </c>
      <c r="D255" s="34" t="s">
        <v>578</v>
      </c>
      <c r="E255" s="35">
        <v>16</v>
      </c>
      <c r="F255" s="34">
        <v>5</v>
      </c>
      <c r="G255" s="34" t="s">
        <v>19</v>
      </c>
      <c r="H255" s="34" t="s">
        <v>20</v>
      </c>
      <c r="I255" s="36" t="s">
        <v>43</v>
      </c>
      <c r="J255" s="36" t="s">
        <v>170</v>
      </c>
      <c r="K255" s="36" t="s">
        <v>27</v>
      </c>
      <c r="L255" s="36" t="s">
        <v>176</v>
      </c>
      <c r="M255" s="36" t="s">
        <v>1818</v>
      </c>
      <c r="N255" s="34" t="s">
        <v>282</v>
      </c>
      <c r="O255" s="1" t="s">
        <v>275</v>
      </c>
      <c r="P255" s="2" t="str">
        <f>LEFT(Table1[[#This Row],['[4']]],FIND(" ",Table1[[#This Row],['[4']]],1)-1)</f>
        <v>510</v>
      </c>
      <c r="Q255" s="2" t="str">
        <f>MID(Table1[[#This Row],['[4']]],FIND("x",Table1[[#This Row],['[4']]],1)+2,FIND("x",Table1[[#This Row],['[4']]],7)-(FIND("x",Table1[[#This Row],['[4']]],1)+2))</f>
        <v xml:space="preserve">350 </v>
      </c>
      <c r="R255" s="2" t="str">
        <f>RIGHT(Table1[[#This Row],['[4']]],LEN(Table1[[#This Row],['[4']]])-(FIND("x",Table1[[#This Row],['[4']]],7)+1))</f>
        <v>340</v>
      </c>
      <c r="S255" s="2"/>
      <c r="T255" s="2">
        <f t="shared" si="3"/>
        <v>6.0690000000000001E-2</v>
      </c>
    </row>
    <row r="256" spans="1:20" ht="30" x14ac:dyDescent="0.25">
      <c r="A256" s="30">
        <v>251</v>
      </c>
      <c r="B256" s="33" t="s">
        <v>179</v>
      </c>
      <c r="C256" s="34" t="s">
        <v>9</v>
      </c>
      <c r="D256" s="34" t="s">
        <v>579</v>
      </c>
      <c r="E256" s="35">
        <v>5</v>
      </c>
      <c r="F256" s="34">
        <v>2</v>
      </c>
      <c r="G256" s="34" t="s">
        <v>19</v>
      </c>
      <c r="H256" s="34" t="s">
        <v>20</v>
      </c>
      <c r="I256" s="36" t="s">
        <v>43</v>
      </c>
      <c r="J256" s="36" t="s">
        <v>170</v>
      </c>
      <c r="K256" s="36" t="s">
        <v>27</v>
      </c>
      <c r="L256" s="36" t="s">
        <v>176</v>
      </c>
      <c r="M256" s="36" t="s">
        <v>1818</v>
      </c>
      <c r="N256" s="34" t="s">
        <v>282</v>
      </c>
      <c r="O256" s="1" t="s">
        <v>275</v>
      </c>
      <c r="P256" s="2" t="str">
        <f>LEFT(Table1[[#This Row],['[4']]],FIND(" ",Table1[[#This Row],['[4']]],1)-1)</f>
        <v>370</v>
      </c>
      <c r="Q256" s="2" t="str">
        <f>MID(Table1[[#This Row],['[4']]],FIND("x",Table1[[#This Row],['[4']]],1)+2,FIND("x",Table1[[#This Row],['[4']]],7)-(FIND("x",Table1[[#This Row],['[4']]],1)+2))</f>
        <v xml:space="preserve">170 </v>
      </c>
      <c r="R256" s="2" t="str">
        <f>RIGHT(Table1[[#This Row],['[4']]],LEN(Table1[[#This Row],['[4']]])-(FIND("x",Table1[[#This Row],['[4']]],7)+1))</f>
        <v>390</v>
      </c>
      <c r="S256" s="2"/>
      <c r="T256" s="2">
        <f t="shared" si="3"/>
        <v>2.4531000000000001E-2</v>
      </c>
    </row>
    <row r="257" spans="1:20" ht="30" x14ac:dyDescent="0.25">
      <c r="A257" s="30">
        <v>252</v>
      </c>
      <c r="B257" s="33" t="s">
        <v>180</v>
      </c>
      <c r="C257" s="34" t="s">
        <v>9</v>
      </c>
      <c r="D257" s="34" t="s">
        <v>580</v>
      </c>
      <c r="E257" s="35">
        <v>12</v>
      </c>
      <c r="F257" s="34">
        <v>2</v>
      </c>
      <c r="G257" s="34" t="s">
        <v>19</v>
      </c>
      <c r="H257" s="34" t="s">
        <v>20</v>
      </c>
      <c r="I257" s="36" t="s">
        <v>43</v>
      </c>
      <c r="J257" s="36" t="s">
        <v>170</v>
      </c>
      <c r="K257" s="36" t="s">
        <v>27</v>
      </c>
      <c r="L257" s="36" t="s">
        <v>176</v>
      </c>
      <c r="M257" s="36" t="s">
        <v>1818</v>
      </c>
      <c r="N257" s="34" t="s">
        <v>282</v>
      </c>
      <c r="O257" s="1" t="s">
        <v>275</v>
      </c>
      <c r="P257" s="2" t="str">
        <f>LEFT(Table1[[#This Row],['[4']]],FIND(" ",Table1[[#This Row],['[4']]],1)-1)</f>
        <v>630</v>
      </c>
      <c r="Q257" s="2" t="str">
        <f>MID(Table1[[#This Row],['[4']]],FIND("x",Table1[[#This Row],['[4']]],1)+2,FIND("x",Table1[[#This Row],['[4']]],7)-(FIND("x",Table1[[#This Row],['[4']]],1)+2))</f>
        <v xml:space="preserve">320 </v>
      </c>
      <c r="R257" s="2" t="str">
        <f>RIGHT(Table1[[#This Row],['[4']]],LEN(Table1[[#This Row],['[4']]])-(FIND("x",Table1[[#This Row],['[4']]],7)+1))</f>
        <v>720</v>
      </c>
      <c r="S257" s="2"/>
      <c r="T257" s="2">
        <f t="shared" si="3"/>
        <v>0.145152</v>
      </c>
    </row>
    <row r="258" spans="1:20" ht="30" x14ac:dyDescent="0.25">
      <c r="A258" s="30">
        <v>253</v>
      </c>
      <c r="B258" s="33" t="s">
        <v>261</v>
      </c>
      <c r="C258" s="34" t="s">
        <v>9</v>
      </c>
      <c r="D258" s="34" t="s">
        <v>389</v>
      </c>
      <c r="E258" s="35">
        <v>12</v>
      </c>
      <c r="F258" s="34">
        <v>2</v>
      </c>
      <c r="G258" s="34" t="s">
        <v>19</v>
      </c>
      <c r="H258" s="34" t="s">
        <v>20</v>
      </c>
      <c r="I258" s="36" t="s">
        <v>43</v>
      </c>
      <c r="J258" s="36" t="s">
        <v>170</v>
      </c>
      <c r="K258" s="36" t="s">
        <v>27</v>
      </c>
      <c r="L258" s="36" t="s">
        <v>176</v>
      </c>
      <c r="M258" s="36" t="s">
        <v>1818</v>
      </c>
      <c r="N258" s="34" t="s">
        <v>282</v>
      </c>
      <c r="O258" s="1" t="s">
        <v>275</v>
      </c>
      <c r="P258" s="2" t="str">
        <f>LEFT(Table1[[#This Row],['[4']]],FIND(" ",Table1[[#This Row],['[4']]],1)-1)</f>
        <v>1070</v>
      </c>
      <c r="Q258" s="2" t="str">
        <f>MID(Table1[[#This Row],['[4']]],FIND("x",Table1[[#This Row],['[4']]],1)+2,FIND("x",Table1[[#This Row],['[4']]],7)-(FIND("x",Table1[[#This Row],['[4']]],1)+2))</f>
        <v xml:space="preserve">700 </v>
      </c>
      <c r="R258" s="2" t="str">
        <f>RIGHT(Table1[[#This Row],['[4']]],LEN(Table1[[#This Row],['[4']]])-(FIND("x",Table1[[#This Row],['[4']]],7)+1))</f>
        <v>880</v>
      </c>
      <c r="S258" s="2"/>
      <c r="T258" s="2">
        <f t="shared" si="3"/>
        <v>0.65912000000000004</v>
      </c>
    </row>
    <row r="259" spans="1:20" ht="30" x14ac:dyDescent="0.25">
      <c r="A259" s="30">
        <v>254</v>
      </c>
      <c r="B259" s="33" t="s">
        <v>261</v>
      </c>
      <c r="C259" s="34" t="s">
        <v>9</v>
      </c>
      <c r="D259" s="34" t="s">
        <v>581</v>
      </c>
      <c r="E259" s="35">
        <v>12</v>
      </c>
      <c r="F259" s="34">
        <v>4</v>
      </c>
      <c r="G259" s="34" t="s">
        <v>19</v>
      </c>
      <c r="H259" s="34" t="s">
        <v>20</v>
      </c>
      <c r="I259" s="36" t="s">
        <v>43</v>
      </c>
      <c r="J259" s="36" t="s">
        <v>170</v>
      </c>
      <c r="K259" s="36" t="s">
        <v>27</v>
      </c>
      <c r="L259" s="36" t="s">
        <v>176</v>
      </c>
      <c r="M259" s="36" t="s">
        <v>1818</v>
      </c>
      <c r="N259" s="34" t="s">
        <v>282</v>
      </c>
      <c r="O259" s="1" t="s">
        <v>275</v>
      </c>
      <c r="P259" s="2" t="str">
        <f>LEFT(Table1[[#This Row],['[4']]],FIND(" ",Table1[[#This Row],['[4']]],1)-1)</f>
        <v>2200</v>
      </c>
      <c r="Q259" s="2" t="str">
        <f>MID(Table1[[#This Row],['[4']]],FIND("x",Table1[[#This Row],['[4']]],1)+2,FIND("x",Table1[[#This Row],['[4']]],7)-(FIND("x",Table1[[#This Row],['[4']]],1)+2))</f>
        <v xml:space="preserve">700 </v>
      </c>
      <c r="R259" s="2" t="str">
        <f>RIGHT(Table1[[#This Row],['[4']]],LEN(Table1[[#This Row],['[4']]])-(FIND("x",Table1[[#This Row],['[4']]],7)+1))</f>
        <v>900</v>
      </c>
      <c r="S259" s="2"/>
      <c r="T259" s="2">
        <f t="shared" si="3"/>
        <v>1.3859999999999999</v>
      </c>
    </row>
    <row r="260" spans="1:20" ht="30" x14ac:dyDescent="0.25">
      <c r="A260" s="30">
        <v>255</v>
      </c>
      <c r="B260" s="33" t="s">
        <v>582</v>
      </c>
      <c r="C260" s="34" t="s">
        <v>9</v>
      </c>
      <c r="D260" s="34" t="s">
        <v>583</v>
      </c>
      <c r="E260" s="35">
        <v>100</v>
      </c>
      <c r="F260" s="34">
        <v>1</v>
      </c>
      <c r="G260" s="34" t="s">
        <v>19</v>
      </c>
      <c r="H260" s="34" t="s">
        <v>20</v>
      </c>
      <c r="I260" s="36" t="s">
        <v>43</v>
      </c>
      <c r="J260" s="36" t="s">
        <v>170</v>
      </c>
      <c r="K260" s="36" t="s">
        <v>27</v>
      </c>
      <c r="L260" s="36" t="s">
        <v>176</v>
      </c>
      <c r="M260" s="36" t="s">
        <v>1818</v>
      </c>
      <c r="N260" s="34" t="s">
        <v>282</v>
      </c>
      <c r="O260" s="1" t="s">
        <v>275</v>
      </c>
      <c r="P260" s="2" t="str">
        <f>LEFT(Table1[[#This Row],['[4']]],FIND(" ",Table1[[#This Row],['[4']]],1)-1)</f>
        <v>1000</v>
      </c>
      <c r="Q260" s="2" t="str">
        <f>MID(Table1[[#This Row],['[4']]],FIND("x",Table1[[#This Row],['[4']]],1)+2,FIND("x",Table1[[#This Row],['[4']]],7)-(FIND("x",Table1[[#This Row],['[4']]],1)+2))</f>
        <v xml:space="preserve">400 </v>
      </c>
      <c r="R260" s="2" t="str">
        <f>RIGHT(Table1[[#This Row],['[4']]],LEN(Table1[[#This Row],['[4']]])-(FIND("x",Table1[[#This Row],['[4']]],7)+1))</f>
        <v>40</v>
      </c>
      <c r="S260" s="2"/>
      <c r="T260" s="2">
        <f t="shared" si="3"/>
        <v>1.6E-2</v>
      </c>
    </row>
    <row r="261" spans="1:20" ht="30" x14ac:dyDescent="0.25">
      <c r="A261" s="30">
        <v>256</v>
      </c>
      <c r="B261" s="33" t="s">
        <v>543</v>
      </c>
      <c r="C261" s="34" t="s">
        <v>9</v>
      </c>
      <c r="D261" s="34" t="s">
        <v>584</v>
      </c>
      <c r="E261" s="35">
        <v>8</v>
      </c>
      <c r="F261" s="34">
        <v>16</v>
      </c>
      <c r="G261" s="34" t="s">
        <v>19</v>
      </c>
      <c r="H261" s="34" t="s">
        <v>20</v>
      </c>
      <c r="I261" s="36" t="s">
        <v>43</v>
      </c>
      <c r="J261" s="36" t="s">
        <v>170</v>
      </c>
      <c r="K261" s="36" t="s">
        <v>27</v>
      </c>
      <c r="L261" s="36" t="s">
        <v>176</v>
      </c>
      <c r="M261" s="36" t="s">
        <v>1818</v>
      </c>
      <c r="N261" s="34" t="s">
        <v>282</v>
      </c>
      <c r="O261" s="1" t="s">
        <v>275</v>
      </c>
      <c r="P261" s="2" t="str">
        <f>LEFT(Table1[[#This Row],['[4']]],FIND(" ",Table1[[#This Row],['[4']]],1)-1)</f>
        <v>1000</v>
      </c>
      <c r="Q261" s="2" t="str">
        <f>MID(Table1[[#This Row],['[4']]],FIND("x",Table1[[#This Row],['[4']]],1)+2,FIND("x",Table1[[#This Row],['[4']]],7)-(FIND("x",Table1[[#This Row],['[4']]],1)+2))</f>
        <v xml:space="preserve">160 </v>
      </c>
      <c r="R261" s="2" t="str">
        <f>RIGHT(Table1[[#This Row],['[4']]],LEN(Table1[[#This Row],['[4']]])-(FIND("x",Table1[[#This Row],['[4']]],7)+1))</f>
        <v>50</v>
      </c>
      <c r="S261" s="2"/>
      <c r="T261" s="2">
        <f t="shared" si="3"/>
        <v>8.0000000000000002E-3</v>
      </c>
    </row>
    <row r="262" spans="1:20" ht="45" x14ac:dyDescent="0.25">
      <c r="A262" s="30">
        <v>257</v>
      </c>
      <c r="B262" s="33" t="s">
        <v>181</v>
      </c>
      <c r="C262" s="34" t="s">
        <v>182</v>
      </c>
      <c r="D262" s="34" t="s">
        <v>297</v>
      </c>
      <c r="E262" s="35">
        <v>15</v>
      </c>
      <c r="F262" s="34">
        <v>25</v>
      </c>
      <c r="G262" s="34" t="s">
        <v>19</v>
      </c>
      <c r="H262" s="34" t="s">
        <v>20</v>
      </c>
      <c r="I262" s="36" t="s">
        <v>43</v>
      </c>
      <c r="J262" s="36" t="s">
        <v>170</v>
      </c>
      <c r="K262" s="36" t="s">
        <v>27</v>
      </c>
      <c r="L262" s="36" t="s">
        <v>176</v>
      </c>
      <c r="M262" s="36" t="s">
        <v>1818</v>
      </c>
      <c r="N262" s="34" t="s">
        <v>2062</v>
      </c>
      <c r="O262" s="1" t="s">
        <v>275</v>
      </c>
      <c r="P262" s="2" t="str">
        <f>LEFT(Table1[[#This Row],['[4']]],FIND(" ",Table1[[#This Row],['[4']]],1)-1)</f>
        <v>620</v>
      </c>
      <c r="Q262" s="2" t="str">
        <f>MID(Table1[[#This Row],['[4']]],FIND("x",Table1[[#This Row],['[4']]],1)+2,FIND("x",Table1[[#This Row],['[4']]],7)-(FIND("x",Table1[[#This Row],['[4']]],1)+2))</f>
        <v xml:space="preserve">370 </v>
      </c>
      <c r="R262" s="2" t="str">
        <f>RIGHT(Table1[[#This Row],['[4']]],LEN(Table1[[#This Row],['[4']]])-(FIND("x",Table1[[#This Row],['[4']]],7)+1))</f>
        <v>340</v>
      </c>
      <c r="S262" s="2"/>
      <c r="T262" s="2">
        <f t="shared" si="3"/>
        <v>7.7995999999999996E-2</v>
      </c>
    </row>
    <row r="263" spans="1:20" ht="30" x14ac:dyDescent="0.25">
      <c r="A263" s="30">
        <v>258</v>
      </c>
      <c r="B263" s="33" t="s">
        <v>181</v>
      </c>
      <c r="C263" s="34" t="s">
        <v>183</v>
      </c>
      <c r="D263" s="34" t="s">
        <v>297</v>
      </c>
      <c r="E263" s="35">
        <v>30</v>
      </c>
      <c r="F263" s="34">
        <v>6</v>
      </c>
      <c r="G263" s="34" t="s">
        <v>19</v>
      </c>
      <c r="H263" s="34" t="s">
        <v>20</v>
      </c>
      <c r="I263" s="36" t="s">
        <v>43</v>
      </c>
      <c r="J263" s="36" t="s">
        <v>170</v>
      </c>
      <c r="K263" s="36" t="s">
        <v>27</v>
      </c>
      <c r="L263" s="36" t="s">
        <v>176</v>
      </c>
      <c r="M263" s="36" t="s">
        <v>1818</v>
      </c>
      <c r="N263" s="34" t="s">
        <v>282</v>
      </c>
      <c r="O263" s="1" t="s">
        <v>275</v>
      </c>
      <c r="P263" s="2" t="str">
        <f>LEFT(Table1[[#This Row],['[4']]],FIND(" ",Table1[[#This Row],['[4']]],1)-1)</f>
        <v>620</v>
      </c>
      <c r="Q263" s="2" t="str">
        <f>MID(Table1[[#This Row],['[4']]],FIND("x",Table1[[#This Row],['[4']]],1)+2,FIND("x",Table1[[#This Row],['[4']]],7)-(FIND("x",Table1[[#This Row],['[4']]],1)+2))</f>
        <v xml:space="preserve">370 </v>
      </c>
      <c r="R263" s="2" t="str">
        <f>RIGHT(Table1[[#This Row],['[4']]],LEN(Table1[[#This Row],['[4']]])-(FIND("x",Table1[[#This Row],['[4']]],7)+1))</f>
        <v>340</v>
      </c>
      <c r="S263" s="2"/>
      <c r="T263" s="2">
        <f t="shared" ref="T263:T326" si="4">P263*Q263*R263/1000000000</f>
        <v>7.7995999999999996E-2</v>
      </c>
    </row>
    <row r="264" spans="1:20" ht="30" x14ac:dyDescent="0.25">
      <c r="A264" s="30">
        <v>259</v>
      </c>
      <c r="B264" s="33" t="s">
        <v>184</v>
      </c>
      <c r="C264" s="34" t="s">
        <v>9</v>
      </c>
      <c r="D264" s="34" t="s">
        <v>585</v>
      </c>
      <c r="E264" s="35">
        <v>20</v>
      </c>
      <c r="F264" s="34">
        <v>1</v>
      </c>
      <c r="G264" s="34" t="s">
        <v>19</v>
      </c>
      <c r="H264" s="34" t="s">
        <v>20</v>
      </c>
      <c r="I264" s="36" t="s">
        <v>43</v>
      </c>
      <c r="J264" s="36" t="s">
        <v>170</v>
      </c>
      <c r="K264" s="36" t="s">
        <v>27</v>
      </c>
      <c r="L264" s="36" t="s">
        <v>176</v>
      </c>
      <c r="M264" s="36" t="s">
        <v>1818</v>
      </c>
      <c r="N264" s="34" t="s">
        <v>282</v>
      </c>
      <c r="O264" s="1" t="s">
        <v>275</v>
      </c>
      <c r="P264" s="2" t="str">
        <f>LEFT(Table1[[#This Row],['[4']]],FIND(" ",Table1[[#This Row],['[4']]],1)-1)</f>
        <v>500</v>
      </c>
      <c r="Q264" s="2" t="str">
        <f>MID(Table1[[#This Row],['[4']]],FIND("x",Table1[[#This Row],['[4']]],1)+2,FIND("x",Table1[[#This Row],['[4']]],7)-(FIND("x",Table1[[#This Row],['[4']]],1)+2))</f>
        <v xml:space="preserve">230 </v>
      </c>
      <c r="R264" s="2" t="str">
        <f>RIGHT(Table1[[#This Row],['[4']]],LEN(Table1[[#This Row],['[4']]])-(FIND("x",Table1[[#This Row],['[4']]],7)+1))</f>
        <v>480</v>
      </c>
      <c r="S264" s="2"/>
      <c r="T264" s="2">
        <f t="shared" si="4"/>
        <v>5.5199999999999999E-2</v>
      </c>
    </row>
    <row r="265" spans="1:20" ht="30" x14ac:dyDescent="0.25">
      <c r="A265" s="30">
        <v>260</v>
      </c>
      <c r="B265" s="33" t="s">
        <v>586</v>
      </c>
      <c r="C265" s="34" t="s">
        <v>9</v>
      </c>
      <c r="D265" s="34" t="s">
        <v>587</v>
      </c>
      <c r="E265" s="35">
        <v>60</v>
      </c>
      <c r="F265" s="34">
        <v>1</v>
      </c>
      <c r="G265" s="34" t="s">
        <v>19</v>
      </c>
      <c r="H265" s="34" t="s">
        <v>73</v>
      </c>
      <c r="I265" s="36" t="s">
        <v>104</v>
      </c>
      <c r="J265" s="36" t="s">
        <v>185</v>
      </c>
      <c r="K265" s="36" t="s">
        <v>27</v>
      </c>
      <c r="L265" s="36" t="s">
        <v>176</v>
      </c>
      <c r="M265" s="36" t="s">
        <v>1818</v>
      </c>
      <c r="N265" s="34" t="s">
        <v>1833</v>
      </c>
      <c r="O265" s="1" t="s">
        <v>275</v>
      </c>
      <c r="P265" s="2" t="str">
        <f>LEFT(Table1[[#This Row],['[4']]],FIND(" ",Table1[[#This Row],['[4']]],1)-1)</f>
        <v>660</v>
      </c>
      <c r="Q265" s="2" t="str">
        <f>MID(Table1[[#This Row],['[4']]],FIND("x",Table1[[#This Row],['[4']]],1)+2,FIND("x",Table1[[#This Row],['[4']]],7)-(FIND("x",Table1[[#This Row],['[4']]],1)+2))</f>
        <v xml:space="preserve">350 </v>
      </c>
      <c r="R265" s="2" t="str">
        <f>RIGHT(Table1[[#This Row],['[4']]],LEN(Table1[[#This Row],['[4']]])-(FIND("x",Table1[[#This Row],['[4']]],7)+1))</f>
        <v>530</v>
      </c>
      <c r="S265" s="2"/>
      <c r="T265" s="2">
        <f t="shared" si="4"/>
        <v>0.12243</v>
      </c>
    </row>
    <row r="266" spans="1:20" ht="30" x14ac:dyDescent="0.25">
      <c r="A266" s="30">
        <v>261</v>
      </c>
      <c r="B266" s="33" t="s">
        <v>149</v>
      </c>
      <c r="C266" s="34" t="s">
        <v>7</v>
      </c>
      <c r="D266" s="34" t="s">
        <v>588</v>
      </c>
      <c r="E266" s="35">
        <v>12</v>
      </c>
      <c r="F266" s="34">
        <v>4</v>
      </c>
      <c r="G266" s="34" t="s">
        <v>19</v>
      </c>
      <c r="H266" s="34" t="s">
        <v>73</v>
      </c>
      <c r="I266" s="36" t="s">
        <v>104</v>
      </c>
      <c r="J266" s="36" t="s">
        <v>185</v>
      </c>
      <c r="K266" s="36" t="s">
        <v>27</v>
      </c>
      <c r="L266" s="36" t="s">
        <v>176</v>
      </c>
      <c r="M266" s="36" t="s">
        <v>1818</v>
      </c>
      <c r="N266" s="34" t="s">
        <v>282</v>
      </c>
      <c r="O266" s="1" t="s">
        <v>275</v>
      </c>
      <c r="P266" s="2" t="str">
        <f>LEFT(Table1[[#This Row],['[4']]],FIND(" ",Table1[[#This Row],['[4']]],1)-1)</f>
        <v>210</v>
      </c>
      <c r="Q266" s="2" t="str">
        <f>MID(Table1[[#This Row],['[4']]],FIND("x",Table1[[#This Row],['[4']]],1)+2,FIND("x",Table1[[#This Row],['[4']]],7)-(FIND("x",Table1[[#This Row],['[4']]],1)+2))</f>
        <v xml:space="preserve">520 </v>
      </c>
      <c r="R266" s="2" t="str">
        <f>RIGHT(Table1[[#This Row],['[4']]],LEN(Table1[[#This Row],['[4']]])-(FIND("x",Table1[[#This Row],['[4']]],7)+1))</f>
        <v>450</v>
      </c>
      <c r="S266" s="2"/>
      <c r="T266" s="2">
        <f t="shared" si="4"/>
        <v>4.9140000000000003E-2</v>
      </c>
    </row>
    <row r="267" spans="1:20" ht="60" x14ac:dyDescent="0.25">
      <c r="A267" s="30">
        <v>262</v>
      </c>
      <c r="B267" s="33" t="s">
        <v>150</v>
      </c>
      <c r="C267" s="34" t="s">
        <v>7</v>
      </c>
      <c r="D267" s="34" t="s">
        <v>589</v>
      </c>
      <c r="E267" s="35">
        <v>6</v>
      </c>
      <c r="F267" s="34">
        <v>4</v>
      </c>
      <c r="G267" s="34" t="s">
        <v>19</v>
      </c>
      <c r="H267" s="34" t="s">
        <v>73</v>
      </c>
      <c r="I267" s="36" t="s">
        <v>104</v>
      </c>
      <c r="J267" s="36" t="s">
        <v>185</v>
      </c>
      <c r="K267" s="36" t="s">
        <v>27</v>
      </c>
      <c r="L267" s="36" t="s">
        <v>176</v>
      </c>
      <c r="M267" s="36" t="s">
        <v>1818</v>
      </c>
      <c r="N267" s="34" t="s">
        <v>2059</v>
      </c>
      <c r="O267" s="1" t="s">
        <v>275</v>
      </c>
      <c r="P267" s="2" t="str">
        <f>LEFT(Table1[[#This Row],['[4']]],FIND(" ",Table1[[#This Row],['[4']]],1)-1)</f>
        <v>560</v>
      </c>
      <c r="Q267" s="2" t="str">
        <f>MID(Table1[[#This Row],['[4']]],FIND("x",Table1[[#This Row],['[4']]],1)+2,FIND("x",Table1[[#This Row],['[4']]],7)-(FIND("x",Table1[[#This Row],['[4']]],1)+2))</f>
        <v xml:space="preserve">240 </v>
      </c>
      <c r="R267" s="2" t="str">
        <f>RIGHT(Table1[[#This Row],['[4']]],LEN(Table1[[#This Row],['[4']]])-(FIND("x",Table1[[#This Row],['[4']]],7)+1))</f>
        <v>420</v>
      </c>
      <c r="S267" s="2"/>
      <c r="T267" s="2">
        <f t="shared" si="4"/>
        <v>5.6447999999999998E-2</v>
      </c>
    </row>
    <row r="268" spans="1:20" ht="30" x14ac:dyDescent="0.25">
      <c r="A268" s="30">
        <v>263</v>
      </c>
      <c r="B268" s="33" t="s">
        <v>590</v>
      </c>
      <c r="C268" s="34" t="s">
        <v>9</v>
      </c>
      <c r="D268" s="34" t="s">
        <v>591</v>
      </c>
      <c r="E268" s="35">
        <v>6</v>
      </c>
      <c r="F268" s="34">
        <v>1</v>
      </c>
      <c r="G268" s="34" t="s">
        <v>19</v>
      </c>
      <c r="H268" s="34" t="s">
        <v>73</v>
      </c>
      <c r="I268" s="36" t="s">
        <v>104</v>
      </c>
      <c r="J268" s="36" t="s">
        <v>185</v>
      </c>
      <c r="K268" s="36" t="s">
        <v>27</v>
      </c>
      <c r="L268" s="36" t="s">
        <v>176</v>
      </c>
      <c r="M268" s="36" t="s">
        <v>1818</v>
      </c>
      <c r="N268" s="34" t="s">
        <v>282</v>
      </c>
      <c r="O268" s="1" t="s">
        <v>275</v>
      </c>
      <c r="P268" s="2" t="str">
        <f>LEFT(Table1[[#This Row],['[4']]],FIND(" ",Table1[[#This Row],['[4']]],1)-1)</f>
        <v>800</v>
      </c>
      <c r="Q268" s="2" t="str">
        <f>MID(Table1[[#This Row],['[4']]],FIND("x",Table1[[#This Row],['[4']]],1)+2,FIND("x",Table1[[#This Row],['[4']]],7)-(FIND("x",Table1[[#This Row],['[4']]],1)+2))</f>
        <v xml:space="preserve">640 </v>
      </c>
      <c r="R268" s="2" t="str">
        <f>RIGHT(Table1[[#This Row],['[4']]],LEN(Table1[[#This Row],['[4']]])-(FIND("x",Table1[[#This Row],['[4']]],7)+1))</f>
        <v>100</v>
      </c>
      <c r="S268" s="2"/>
      <c r="T268" s="2">
        <f t="shared" si="4"/>
        <v>5.1200000000000002E-2</v>
      </c>
    </row>
    <row r="269" spans="1:20" ht="30" x14ac:dyDescent="0.25">
      <c r="A269" s="30">
        <v>264</v>
      </c>
      <c r="B269" s="33" t="s">
        <v>181</v>
      </c>
      <c r="C269" s="34" t="s">
        <v>15</v>
      </c>
      <c r="D269" s="34" t="s">
        <v>297</v>
      </c>
      <c r="E269" s="35">
        <v>12</v>
      </c>
      <c r="F269" s="34">
        <v>2</v>
      </c>
      <c r="G269" s="34" t="s">
        <v>19</v>
      </c>
      <c r="H269" s="34" t="s">
        <v>73</v>
      </c>
      <c r="I269" s="36" t="s">
        <v>104</v>
      </c>
      <c r="J269" s="36" t="s">
        <v>185</v>
      </c>
      <c r="K269" s="36" t="s">
        <v>27</v>
      </c>
      <c r="L269" s="36" t="s">
        <v>176</v>
      </c>
      <c r="M269" s="36" t="s">
        <v>1818</v>
      </c>
      <c r="N269" s="34" t="s">
        <v>282</v>
      </c>
      <c r="O269" s="1" t="s">
        <v>275</v>
      </c>
      <c r="P269" s="2" t="str">
        <f>LEFT(Table1[[#This Row],['[4']]],FIND(" ",Table1[[#This Row],['[4']]],1)-1)</f>
        <v>620</v>
      </c>
      <c r="Q269" s="2" t="str">
        <f>MID(Table1[[#This Row],['[4']]],FIND("x",Table1[[#This Row],['[4']]],1)+2,FIND("x",Table1[[#This Row],['[4']]],7)-(FIND("x",Table1[[#This Row],['[4']]],1)+2))</f>
        <v xml:space="preserve">370 </v>
      </c>
      <c r="R269" s="2" t="str">
        <f>RIGHT(Table1[[#This Row],['[4']]],LEN(Table1[[#This Row],['[4']]])-(FIND("x",Table1[[#This Row],['[4']]],7)+1))</f>
        <v>340</v>
      </c>
      <c r="S269" s="2"/>
      <c r="T269" s="2">
        <f t="shared" si="4"/>
        <v>7.7995999999999996E-2</v>
      </c>
    </row>
    <row r="270" spans="1:20" ht="30" x14ac:dyDescent="0.25">
      <c r="A270" s="30">
        <v>265</v>
      </c>
      <c r="B270" s="33" t="s">
        <v>592</v>
      </c>
      <c r="C270" s="34" t="s">
        <v>15</v>
      </c>
      <c r="D270" s="34" t="s">
        <v>593</v>
      </c>
      <c r="E270" s="35">
        <v>8</v>
      </c>
      <c r="F270" s="34">
        <v>3</v>
      </c>
      <c r="G270" s="34" t="s">
        <v>19</v>
      </c>
      <c r="H270" s="34" t="s">
        <v>73</v>
      </c>
      <c r="I270" s="36" t="s">
        <v>5</v>
      </c>
      <c r="J270" s="36" t="s">
        <v>69</v>
      </c>
      <c r="K270" s="36" t="s">
        <v>27</v>
      </c>
      <c r="L270" s="36" t="s">
        <v>176</v>
      </c>
      <c r="M270" s="36" t="s">
        <v>1818</v>
      </c>
      <c r="N270" s="34" t="s">
        <v>282</v>
      </c>
      <c r="O270" s="1" t="s">
        <v>275</v>
      </c>
      <c r="P270" s="2" t="str">
        <f>LEFT(Table1[[#This Row],['[4']]],FIND(" ",Table1[[#This Row],['[4']]],1)-1)</f>
        <v>300</v>
      </c>
      <c r="Q270" s="2" t="str">
        <f>MID(Table1[[#This Row],['[4']]],FIND("x",Table1[[#This Row],['[4']]],1)+2,FIND("x",Table1[[#This Row],['[4']]],7)-(FIND("x",Table1[[#This Row],['[4']]],1)+2))</f>
        <v xml:space="preserve">300 </v>
      </c>
      <c r="R270" s="2" t="str">
        <f>RIGHT(Table1[[#This Row],['[4']]],LEN(Table1[[#This Row],['[4']]])-(FIND("x",Table1[[#This Row],['[4']]],7)+1))</f>
        <v>350</v>
      </c>
      <c r="S270" s="2"/>
      <c r="T270" s="2">
        <f t="shared" si="4"/>
        <v>3.15E-2</v>
      </c>
    </row>
    <row r="271" spans="1:20" ht="30" x14ac:dyDescent="0.25">
      <c r="A271" s="30">
        <v>266</v>
      </c>
      <c r="B271" s="33" t="s">
        <v>594</v>
      </c>
      <c r="C271" s="34" t="s">
        <v>8</v>
      </c>
      <c r="D271" s="34" t="s">
        <v>595</v>
      </c>
      <c r="E271" s="35">
        <v>56</v>
      </c>
      <c r="F271" s="34">
        <v>2</v>
      </c>
      <c r="G271" s="34" t="s">
        <v>19</v>
      </c>
      <c r="H271" s="34" t="s">
        <v>73</v>
      </c>
      <c r="I271" s="36" t="s">
        <v>5</v>
      </c>
      <c r="J271" s="36" t="s">
        <v>69</v>
      </c>
      <c r="K271" s="36" t="s">
        <v>27</v>
      </c>
      <c r="L271" s="36" t="s">
        <v>176</v>
      </c>
      <c r="M271" s="36" t="s">
        <v>1818</v>
      </c>
      <c r="N271" s="34" t="s">
        <v>282</v>
      </c>
      <c r="O271" s="1" t="s">
        <v>275</v>
      </c>
      <c r="P271" s="2" t="str">
        <f>LEFT(Table1[[#This Row],['[4']]],FIND(" ",Table1[[#This Row],['[4']]],1)-1)</f>
        <v>750</v>
      </c>
      <c r="Q271" s="2" t="str">
        <f>MID(Table1[[#This Row],['[4']]],FIND("x",Table1[[#This Row],['[4']]],1)+2,FIND("x",Table1[[#This Row],['[4']]],7)-(FIND("x",Table1[[#This Row],['[4']]],1)+2))</f>
        <v xml:space="preserve">450 </v>
      </c>
      <c r="R271" s="2" t="str">
        <f>RIGHT(Table1[[#This Row],['[4']]],LEN(Table1[[#This Row],['[4']]])-(FIND("x",Table1[[#This Row],['[4']]],7)+1))</f>
        <v>1150</v>
      </c>
      <c r="S271" s="2"/>
      <c r="T271" s="2">
        <f t="shared" si="4"/>
        <v>0.388125</v>
      </c>
    </row>
    <row r="272" spans="1:20" ht="30" x14ac:dyDescent="0.25">
      <c r="A272" s="30">
        <v>267</v>
      </c>
      <c r="B272" s="33" t="s">
        <v>181</v>
      </c>
      <c r="C272" s="34" t="s">
        <v>12</v>
      </c>
      <c r="D272" s="34" t="s">
        <v>297</v>
      </c>
      <c r="E272" s="35">
        <v>5</v>
      </c>
      <c r="F272" s="34">
        <v>2</v>
      </c>
      <c r="G272" s="34" t="s">
        <v>19</v>
      </c>
      <c r="H272" s="34" t="s">
        <v>73</v>
      </c>
      <c r="I272" s="36" t="s">
        <v>5</v>
      </c>
      <c r="J272" s="36" t="s">
        <v>69</v>
      </c>
      <c r="K272" s="36" t="s">
        <v>27</v>
      </c>
      <c r="L272" s="36" t="s">
        <v>176</v>
      </c>
      <c r="M272" s="36" t="s">
        <v>1818</v>
      </c>
      <c r="N272" s="34" t="s">
        <v>282</v>
      </c>
      <c r="O272" s="1" t="s">
        <v>275</v>
      </c>
      <c r="P272" s="2" t="str">
        <f>LEFT(Table1[[#This Row],['[4']]],FIND(" ",Table1[[#This Row],['[4']]],1)-1)</f>
        <v>620</v>
      </c>
      <c r="Q272" s="2" t="str">
        <f>MID(Table1[[#This Row],['[4']]],FIND("x",Table1[[#This Row],['[4']]],1)+2,FIND("x",Table1[[#This Row],['[4']]],7)-(FIND("x",Table1[[#This Row],['[4']]],1)+2))</f>
        <v xml:space="preserve">370 </v>
      </c>
      <c r="R272" s="2" t="str">
        <f>RIGHT(Table1[[#This Row],['[4']]],LEN(Table1[[#This Row],['[4']]])-(FIND("x",Table1[[#This Row],['[4']]],7)+1))</f>
        <v>340</v>
      </c>
      <c r="S272" s="2"/>
      <c r="T272" s="2">
        <f t="shared" si="4"/>
        <v>7.7995999999999996E-2</v>
      </c>
    </row>
    <row r="273" spans="1:20" ht="45" x14ac:dyDescent="0.25">
      <c r="A273" s="30">
        <v>268</v>
      </c>
      <c r="B273" s="33" t="s">
        <v>181</v>
      </c>
      <c r="C273" s="34" t="s">
        <v>182</v>
      </c>
      <c r="D273" s="34" t="s">
        <v>297</v>
      </c>
      <c r="E273" s="35">
        <v>30</v>
      </c>
      <c r="F273" s="34">
        <v>5</v>
      </c>
      <c r="G273" s="34" t="s">
        <v>19</v>
      </c>
      <c r="H273" s="34" t="s">
        <v>73</v>
      </c>
      <c r="I273" s="36" t="s">
        <v>5</v>
      </c>
      <c r="J273" s="36" t="s">
        <v>69</v>
      </c>
      <c r="K273" s="36" t="s">
        <v>27</v>
      </c>
      <c r="L273" s="36" t="s">
        <v>176</v>
      </c>
      <c r="M273" s="36" t="s">
        <v>1818</v>
      </c>
      <c r="N273" s="34" t="s">
        <v>282</v>
      </c>
      <c r="O273" s="1" t="s">
        <v>275</v>
      </c>
      <c r="P273" s="2" t="str">
        <f>LEFT(Table1[[#This Row],['[4']]],FIND(" ",Table1[[#This Row],['[4']]],1)-1)</f>
        <v>620</v>
      </c>
      <c r="Q273" s="2" t="str">
        <f>MID(Table1[[#This Row],['[4']]],FIND("x",Table1[[#This Row],['[4']]],1)+2,FIND("x",Table1[[#This Row],['[4']]],7)-(FIND("x",Table1[[#This Row],['[4']]],1)+2))</f>
        <v xml:space="preserve">370 </v>
      </c>
      <c r="R273" s="2" t="str">
        <f>RIGHT(Table1[[#This Row],['[4']]],LEN(Table1[[#This Row],['[4']]])-(FIND("x",Table1[[#This Row],['[4']]],7)+1))</f>
        <v>340</v>
      </c>
      <c r="S273" s="2"/>
      <c r="T273" s="2">
        <f t="shared" si="4"/>
        <v>7.7995999999999996E-2</v>
      </c>
    </row>
    <row r="274" spans="1:20" ht="30" x14ac:dyDescent="0.25">
      <c r="A274" s="30">
        <v>269</v>
      </c>
      <c r="B274" s="33" t="s">
        <v>186</v>
      </c>
      <c r="C274" s="34" t="s">
        <v>9</v>
      </c>
      <c r="D274" s="34" t="s">
        <v>596</v>
      </c>
      <c r="E274" s="35">
        <v>14</v>
      </c>
      <c r="F274" s="34">
        <v>1</v>
      </c>
      <c r="G274" s="34" t="s">
        <v>19</v>
      </c>
      <c r="H274" s="34" t="s">
        <v>73</v>
      </c>
      <c r="I274" s="36" t="s">
        <v>5</v>
      </c>
      <c r="J274" s="36" t="s">
        <v>69</v>
      </c>
      <c r="K274" s="36" t="s">
        <v>27</v>
      </c>
      <c r="L274" s="36" t="s">
        <v>176</v>
      </c>
      <c r="M274" s="36" t="s">
        <v>1818</v>
      </c>
      <c r="N274" s="34" t="s">
        <v>282</v>
      </c>
      <c r="O274" s="1" t="s">
        <v>275</v>
      </c>
      <c r="P274" s="2" t="str">
        <f>LEFT(Table1[[#This Row],['[4']]],FIND(" ",Table1[[#This Row],['[4']]],1)-1)</f>
        <v>800</v>
      </c>
      <c r="Q274" s="2" t="str">
        <f>MID(Table1[[#This Row],['[4']]],FIND("x",Table1[[#This Row],['[4']]],1)+2,FIND("x",Table1[[#This Row],['[4']]],7)-(FIND("x",Table1[[#This Row],['[4']]],1)+2))</f>
        <v xml:space="preserve">200 </v>
      </c>
      <c r="R274" s="2" t="str">
        <f>RIGHT(Table1[[#This Row],['[4']]],LEN(Table1[[#This Row],['[4']]])-(FIND("x",Table1[[#This Row],['[4']]],7)+1))</f>
        <v>5000</v>
      </c>
      <c r="S274" s="2"/>
      <c r="T274" s="2">
        <f t="shared" si="4"/>
        <v>0.8</v>
      </c>
    </row>
    <row r="275" spans="1:20" ht="30" x14ac:dyDescent="0.25">
      <c r="A275" s="30">
        <v>270</v>
      </c>
      <c r="B275" s="33" t="s">
        <v>597</v>
      </c>
      <c r="C275" s="34" t="s">
        <v>8</v>
      </c>
      <c r="D275" s="34" t="s">
        <v>598</v>
      </c>
      <c r="E275" s="35">
        <v>40</v>
      </c>
      <c r="F275" s="34">
        <v>2</v>
      </c>
      <c r="G275" s="34" t="s">
        <v>19</v>
      </c>
      <c r="H275" s="34" t="s">
        <v>73</v>
      </c>
      <c r="I275" s="36" t="s">
        <v>72</v>
      </c>
      <c r="J275" s="36" t="s">
        <v>187</v>
      </c>
      <c r="K275" s="36" t="s">
        <v>27</v>
      </c>
      <c r="L275" s="36" t="s">
        <v>106</v>
      </c>
      <c r="M275" s="36" t="s">
        <v>1818</v>
      </c>
      <c r="N275" s="34" t="s">
        <v>282</v>
      </c>
      <c r="O275" s="1" t="s">
        <v>275</v>
      </c>
      <c r="P275" s="2" t="str">
        <f>LEFT(Table1[[#This Row],['[4']]],FIND(" ",Table1[[#This Row],['[4']]],1)-1)</f>
        <v>755</v>
      </c>
      <c r="Q275" s="2" t="str">
        <f>MID(Table1[[#This Row],['[4']]],FIND("x",Table1[[#This Row],['[4']]],1)+2,FIND("x",Table1[[#This Row],['[4']]],7)-(FIND("x",Table1[[#This Row],['[4']]],1)+2))</f>
        <v xml:space="preserve">1200 </v>
      </c>
      <c r="R275" s="2" t="str">
        <f>RIGHT(Table1[[#This Row],['[4']]],LEN(Table1[[#This Row],['[4']]])-(FIND("x",Table1[[#This Row],['[4']]],7)+1))</f>
        <v>750</v>
      </c>
      <c r="S275" s="2"/>
      <c r="T275" s="2">
        <f t="shared" si="4"/>
        <v>0.67949999999999999</v>
      </c>
    </row>
    <row r="276" spans="1:20" ht="30" x14ac:dyDescent="0.25">
      <c r="A276" s="30">
        <v>271</v>
      </c>
      <c r="B276" s="33" t="s">
        <v>188</v>
      </c>
      <c r="C276" s="34" t="s">
        <v>8</v>
      </c>
      <c r="D276" s="34" t="s">
        <v>599</v>
      </c>
      <c r="E276" s="35">
        <v>38</v>
      </c>
      <c r="F276" s="34">
        <v>2</v>
      </c>
      <c r="G276" s="34" t="s">
        <v>19</v>
      </c>
      <c r="H276" s="34" t="s">
        <v>73</v>
      </c>
      <c r="I276" s="36" t="s">
        <v>72</v>
      </c>
      <c r="J276" s="36" t="s">
        <v>187</v>
      </c>
      <c r="K276" s="36" t="s">
        <v>27</v>
      </c>
      <c r="L276" s="36" t="s">
        <v>106</v>
      </c>
      <c r="M276" s="36" t="s">
        <v>1818</v>
      </c>
      <c r="N276" s="34" t="s">
        <v>189</v>
      </c>
      <c r="O276" s="1" t="s">
        <v>275</v>
      </c>
      <c r="P276" s="2" t="str">
        <f>LEFT(Table1[[#This Row],['[4']]],FIND(" ",Table1[[#This Row],['[4']]],1)-1)</f>
        <v>600</v>
      </c>
      <c r="Q276" s="2" t="str">
        <f>MID(Table1[[#This Row],['[4']]],FIND("x",Table1[[#This Row],['[4']]],1)+2,FIND("x",Table1[[#This Row],['[4']]],7)-(FIND("x",Table1[[#This Row],['[4']]],1)+2))</f>
        <v xml:space="preserve">1400 </v>
      </c>
      <c r="R276" s="2" t="str">
        <f>RIGHT(Table1[[#This Row],['[4']]],LEN(Table1[[#This Row],['[4']]])-(FIND("x",Table1[[#This Row],['[4']]],7)+1))</f>
        <v>750</v>
      </c>
      <c r="S276" s="2"/>
      <c r="T276" s="2">
        <f t="shared" si="4"/>
        <v>0.63</v>
      </c>
    </row>
    <row r="277" spans="1:20" ht="30" x14ac:dyDescent="0.25">
      <c r="A277" s="30">
        <v>272</v>
      </c>
      <c r="B277" s="33" t="s">
        <v>365</v>
      </c>
      <c r="C277" s="34" t="s">
        <v>8</v>
      </c>
      <c r="D277" s="34" t="s">
        <v>600</v>
      </c>
      <c r="E277" s="35">
        <v>50</v>
      </c>
      <c r="F277" s="34">
        <v>2</v>
      </c>
      <c r="G277" s="34" t="s">
        <v>19</v>
      </c>
      <c r="H277" s="34" t="s">
        <v>73</v>
      </c>
      <c r="I277" s="36" t="s">
        <v>72</v>
      </c>
      <c r="J277" s="36" t="s">
        <v>262</v>
      </c>
      <c r="K277" s="36" t="s">
        <v>27</v>
      </c>
      <c r="L277" s="36" t="s">
        <v>106</v>
      </c>
      <c r="M277" s="36" t="s">
        <v>1818</v>
      </c>
      <c r="N277" s="34" t="s">
        <v>2058</v>
      </c>
      <c r="O277" s="1" t="s">
        <v>275</v>
      </c>
      <c r="P277" s="2" t="str">
        <f>LEFT(Table1[[#This Row],['[4']]],FIND(" ",Table1[[#This Row],['[4']]],1)-1)</f>
        <v>1500</v>
      </c>
      <c r="Q277" s="2" t="str">
        <f>MID(Table1[[#This Row],['[4']]],FIND("x",Table1[[#This Row],['[4']]],1)+2,FIND("x",Table1[[#This Row],['[4']]],7)-(FIND("x",Table1[[#This Row],['[4']]],1)+2))</f>
        <v xml:space="preserve">1800 </v>
      </c>
      <c r="R277" s="2" t="str">
        <f>RIGHT(Table1[[#This Row],['[4']]],LEN(Table1[[#This Row],['[4']]])-(FIND("x",Table1[[#This Row],['[4']]],7)+1))</f>
        <v>750</v>
      </c>
      <c r="S277" s="2"/>
      <c r="T277" s="2">
        <f t="shared" si="4"/>
        <v>2.0249999999999999</v>
      </c>
    </row>
    <row r="278" spans="1:20" ht="30" x14ac:dyDescent="0.25">
      <c r="A278" s="30">
        <v>273</v>
      </c>
      <c r="B278" s="33" t="s">
        <v>249</v>
      </c>
      <c r="C278" s="34" t="s">
        <v>8</v>
      </c>
      <c r="D278" s="34" t="s">
        <v>601</v>
      </c>
      <c r="E278" s="35">
        <v>32</v>
      </c>
      <c r="F278" s="34">
        <v>2</v>
      </c>
      <c r="G278" s="34" t="s">
        <v>19</v>
      </c>
      <c r="H278" s="34" t="s">
        <v>73</v>
      </c>
      <c r="I278" s="36" t="s">
        <v>72</v>
      </c>
      <c r="J278" s="36" t="s">
        <v>262</v>
      </c>
      <c r="K278" s="36" t="s">
        <v>27</v>
      </c>
      <c r="L278" s="36" t="s">
        <v>106</v>
      </c>
      <c r="M278" s="36" t="s">
        <v>1818</v>
      </c>
      <c r="N278" s="34" t="s">
        <v>2058</v>
      </c>
      <c r="O278" s="1" t="s">
        <v>275</v>
      </c>
      <c r="P278" s="2" t="str">
        <f>LEFT(Table1[[#This Row],['[4']]],FIND(" ",Table1[[#This Row],['[4']]],1)-1)</f>
        <v>1500</v>
      </c>
      <c r="Q278" s="2" t="str">
        <f>MID(Table1[[#This Row],['[4']]],FIND("x",Table1[[#This Row],['[4']]],1)+2,FIND("x",Table1[[#This Row],['[4']]],7)-(FIND("x",Table1[[#This Row],['[4']]],1)+2))</f>
        <v xml:space="preserve">250 </v>
      </c>
      <c r="R278" s="2" t="str">
        <f>RIGHT(Table1[[#This Row],['[4']]],LEN(Table1[[#This Row],['[4']]])-(FIND("x",Table1[[#This Row],['[4']]],7)+1))</f>
        <v>1500</v>
      </c>
      <c r="S278" s="2"/>
      <c r="T278" s="2">
        <f t="shared" si="4"/>
        <v>0.5625</v>
      </c>
    </row>
    <row r="279" spans="1:20" ht="30" x14ac:dyDescent="0.25">
      <c r="A279" s="30">
        <v>274</v>
      </c>
      <c r="B279" s="33" t="s">
        <v>324</v>
      </c>
      <c r="C279" s="34" t="s">
        <v>8</v>
      </c>
      <c r="D279" s="34" t="s">
        <v>602</v>
      </c>
      <c r="E279" s="35">
        <v>100</v>
      </c>
      <c r="F279" s="34">
        <v>1</v>
      </c>
      <c r="G279" s="34" t="s">
        <v>19</v>
      </c>
      <c r="H279" s="34" t="s">
        <v>73</v>
      </c>
      <c r="I279" s="36" t="s">
        <v>72</v>
      </c>
      <c r="J279" s="36" t="s">
        <v>187</v>
      </c>
      <c r="K279" s="36" t="s">
        <v>27</v>
      </c>
      <c r="L279" s="36" t="s">
        <v>106</v>
      </c>
      <c r="M279" s="36" t="s">
        <v>1818</v>
      </c>
      <c r="N279" s="34" t="s">
        <v>282</v>
      </c>
      <c r="O279" s="1" t="s">
        <v>275</v>
      </c>
      <c r="P279" s="2" t="str">
        <f>LEFT(Table1[[#This Row],['[4']]],FIND(" ",Table1[[#This Row],['[4']]],1)-1)</f>
        <v>1180</v>
      </c>
      <c r="Q279" s="2" t="str">
        <f>MID(Table1[[#This Row],['[4']]],FIND("x",Table1[[#This Row],['[4']]],1)+2,FIND("x",Table1[[#This Row],['[4']]],7)-(FIND("x",Table1[[#This Row],['[4']]],1)+2))</f>
        <v xml:space="preserve">595 </v>
      </c>
      <c r="R279" s="2" t="str">
        <f>RIGHT(Table1[[#This Row],['[4']]],LEN(Table1[[#This Row],['[4']]])-(FIND("x",Table1[[#This Row],['[4']]],7)+1))</f>
        <v>1950</v>
      </c>
      <c r="S279" s="2"/>
      <c r="T279" s="2">
        <f t="shared" si="4"/>
        <v>1.369095</v>
      </c>
    </row>
    <row r="280" spans="1:20" ht="30" x14ac:dyDescent="0.25">
      <c r="A280" s="30">
        <v>275</v>
      </c>
      <c r="B280" s="33" t="s">
        <v>603</v>
      </c>
      <c r="C280" s="34" t="s">
        <v>8</v>
      </c>
      <c r="D280" s="34" t="s">
        <v>604</v>
      </c>
      <c r="E280" s="35">
        <v>28</v>
      </c>
      <c r="F280" s="34">
        <v>1</v>
      </c>
      <c r="G280" s="34" t="s">
        <v>19</v>
      </c>
      <c r="H280" s="34" t="s">
        <v>73</v>
      </c>
      <c r="I280" s="36" t="s">
        <v>72</v>
      </c>
      <c r="J280" s="36" t="s">
        <v>187</v>
      </c>
      <c r="K280" s="36" t="s">
        <v>27</v>
      </c>
      <c r="L280" s="36" t="s">
        <v>106</v>
      </c>
      <c r="M280" s="36" t="s">
        <v>1818</v>
      </c>
      <c r="N280" s="34" t="s">
        <v>282</v>
      </c>
      <c r="O280" s="1" t="s">
        <v>275</v>
      </c>
      <c r="P280" s="2" t="str">
        <f>LEFT(Table1[[#This Row],['[4']]],FIND(" ",Table1[[#This Row],['[4']]],1)-1)</f>
        <v>450</v>
      </c>
      <c r="Q280" s="2" t="str">
        <f>MID(Table1[[#This Row],['[4']]],FIND("x",Table1[[#This Row],['[4']]],1)+2,FIND("x",Table1[[#This Row],['[4']]],7)-(FIND("x",Table1[[#This Row],['[4']]],1)+2))</f>
        <v xml:space="preserve">600 </v>
      </c>
      <c r="R280" s="2" t="str">
        <f>RIGHT(Table1[[#This Row],['[4']]],LEN(Table1[[#This Row],['[4']]])-(FIND("x",Table1[[#This Row],['[4']]],7)+1))</f>
        <v>650</v>
      </c>
      <c r="S280" s="2"/>
      <c r="T280" s="2">
        <f t="shared" si="4"/>
        <v>0.17549999999999999</v>
      </c>
    </row>
    <row r="281" spans="1:20" ht="30" x14ac:dyDescent="0.25">
      <c r="A281" s="30">
        <v>276</v>
      </c>
      <c r="B281" s="33" t="s">
        <v>603</v>
      </c>
      <c r="C281" s="34" t="s">
        <v>8</v>
      </c>
      <c r="D281" s="34" t="s">
        <v>604</v>
      </c>
      <c r="E281" s="35">
        <v>28</v>
      </c>
      <c r="F281" s="34">
        <v>1</v>
      </c>
      <c r="G281" s="34" t="s">
        <v>19</v>
      </c>
      <c r="H281" s="34" t="s">
        <v>73</v>
      </c>
      <c r="I281" s="36" t="s">
        <v>72</v>
      </c>
      <c r="J281" s="36" t="s">
        <v>190</v>
      </c>
      <c r="K281" s="36" t="s">
        <v>27</v>
      </c>
      <c r="L281" s="36" t="s">
        <v>106</v>
      </c>
      <c r="M281" s="36" t="s">
        <v>1818</v>
      </c>
      <c r="N281" s="34" t="s">
        <v>282</v>
      </c>
      <c r="O281" s="1" t="s">
        <v>275</v>
      </c>
      <c r="P281" s="2" t="str">
        <f>LEFT(Table1[[#This Row],['[4']]],FIND(" ",Table1[[#This Row],['[4']]],1)-1)</f>
        <v>450</v>
      </c>
      <c r="Q281" s="2" t="str">
        <f>MID(Table1[[#This Row],['[4']]],FIND("x",Table1[[#This Row],['[4']]],1)+2,FIND("x",Table1[[#This Row],['[4']]],7)-(FIND("x",Table1[[#This Row],['[4']]],1)+2))</f>
        <v xml:space="preserve">600 </v>
      </c>
      <c r="R281" s="2" t="str">
        <f>RIGHT(Table1[[#This Row],['[4']]],LEN(Table1[[#This Row],['[4']]])-(FIND("x",Table1[[#This Row],['[4']]],7)+1))</f>
        <v>650</v>
      </c>
      <c r="S281" s="2"/>
      <c r="T281" s="2">
        <f t="shared" si="4"/>
        <v>0.17549999999999999</v>
      </c>
    </row>
    <row r="282" spans="1:20" ht="30" x14ac:dyDescent="0.25">
      <c r="A282" s="30">
        <v>277</v>
      </c>
      <c r="B282" s="33" t="s">
        <v>605</v>
      </c>
      <c r="C282" s="34" t="s">
        <v>8</v>
      </c>
      <c r="D282" s="34" t="s">
        <v>606</v>
      </c>
      <c r="E282" s="35">
        <v>86</v>
      </c>
      <c r="F282" s="34">
        <v>1</v>
      </c>
      <c r="G282" s="34" t="s">
        <v>19</v>
      </c>
      <c r="H282" s="34" t="s">
        <v>73</v>
      </c>
      <c r="I282" s="36" t="s">
        <v>72</v>
      </c>
      <c r="J282" s="36" t="s">
        <v>187</v>
      </c>
      <c r="K282" s="36" t="s">
        <v>27</v>
      </c>
      <c r="L282" s="36" t="s">
        <v>106</v>
      </c>
      <c r="M282" s="36" t="s">
        <v>1818</v>
      </c>
      <c r="N282" s="34" t="s">
        <v>282</v>
      </c>
      <c r="O282" s="1" t="s">
        <v>275</v>
      </c>
      <c r="P282" s="2" t="str">
        <f>LEFT(Table1[[#This Row],['[4']]],FIND(" ",Table1[[#This Row],['[4']]],1)-1)</f>
        <v>350</v>
      </c>
      <c r="Q282" s="2" t="str">
        <f>MID(Table1[[#This Row],['[4']]],FIND("x",Table1[[#This Row],['[4']]],1)+2,FIND("x",Table1[[#This Row],['[4']]],7)-(FIND("x",Table1[[#This Row],['[4']]],1)+2))</f>
        <v xml:space="preserve">120 </v>
      </c>
      <c r="R282" s="2" t="str">
        <f>RIGHT(Table1[[#This Row],['[4']]],LEN(Table1[[#This Row],['[4']]])-(FIND("x",Table1[[#This Row],['[4']]],7)+1))</f>
        <v>1950</v>
      </c>
      <c r="S282" s="2"/>
      <c r="T282" s="2">
        <f t="shared" si="4"/>
        <v>8.1900000000000001E-2</v>
      </c>
    </row>
    <row r="283" spans="1:20" ht="30" x14ac:dyDescent="0.25">
      <c r="A283" s="30">
        <v>278</v>
      </c>
      <c r="B283" s="33" t="s">
        <v>164</v>
      </c>
      <c r="C283" s="34" t="s">
        <v>8</v>
      </c>
      <c r="D283" s="34" t="s">
        <v>607</v>
      </c>
      <c r="E283" s="35">
        <v>140</v>
      </c>
      <c r="F283" s="34">
        <v>2</v>
      </c>
      <c r="G283" s="34" t="s">
        <v>19</v>
      </c>
      <c r="H283" s="34" t="s">
        <v>73</v>
      </c>
      <c r="I283" s="36" t="s">
        <v>72</v>
      </c>
      <c r="J283" s="36" t="s">
        <v>262</v>
      </c>
      <c r="K283" s="36" t="s">
        <v>27</v>
      </c>
      <c r="L283" s="36" t="s">
        <v>106</v>
      </c>
      <c r="M283" s="36" t="s">
        <v>1818</v>
      </c>
      <c r="N283" s="34" t="s">
        <v>282</v>
      </c>
      <c r="O283" s="1" t="s">
        <v>275</v>
      </c>
      <c r="P283" s="2" t="str">
        <f>LEFT(Table1[[#This Row],['[4']]],FIND(" ",Table1[[#This Row],['[4']]],1)-1)</f>
        <v>450</v>
      </c>
      <c r="Q283" s="2" t="str">
        <f>MID(Table1[[#This Row],['[4']]],FIND("x",Table1[[#This Row],['[4']]],1)+2,FIND("x",Table1[[#This Row],['[4']]],7)-(FIND("x",Table1[[#This Row],['[4']]],1)+2))</f>
        <v xml:space="preserve">1190 </v>
      </c>
      <c r="R283" s="2" t="str">
        <f>RIGHT(Table1[[#This Row],['[4']]],LEN(Table1[[#This Row],['[4']]])-(FIND("x",Table1[[#This Row],['[4']]],7)+1))</f>
        <v>2690</v>
      </c>
      <c r="S283" s="2"/>
      <c r="T283" s="2">
        <f t="shared" si="4"/>
        <v>1.4404950000000001</v>
      </c>
    </row>
    <row r="284" spans="1:20" ht="30" x14ac:dyDescent="0.25">
      <c r="A284" s="30">
        <v>279</v>
      </c>
      <c r="B284" s="33" t="s">
        <v>164</v>
      </c>
      <c r="C284" s="34" t="s">
        <v>8</v>
      </c>
      <c r="D284" s="34" t="s">
        <v>607</v>
      </c>
      <c r="E284" s="35">
        <v>140</v>
      </c>
      <c r="F284" s="34">
        <v>2</v>
      </c>
      <c r="G284" s="34" t="s">
        <v>19</v>
      </c>
      <c r="H284" s="34" t="s">
        <v>73</v>
      </c>
      <c r="I284" s="36" t="s">
        <v>72</v>
      </c>
      <c r="J284" s="36" t="s">
        <v>263</v>
      </c>
      <c r="K284" s="36" t="s">
        <v>27</v>
      </c>
      <c r="L284" s="36" t="s">
        <v>106</v>
      </c>
      <c r="M284" s="36" t="s">
        <v>1818</v>
      </c>
      <c r="N284" s="34" t="s">
        <v>282</v>
      </c>
      <c r="O284" s="1" t="s">
        <v>275</v>
      </c>
      <c r="P284" s="2" t="str">
        <f>LEFT(Table1[[#This Row],['[4']]],FIND(" ",Table1[[#This Row],['[4']]],1)-1)</f>
        <v>450</v>
      </c>
      <c r="Q284" s="2" t="str">
        <f>MID(Table1[[#This Row],['[4']]],FIND("x",Table1[[#This Row],['[4']]],1)+2,FIND("x",Table1[[#This Row],['[4']]],7)-(FIND("x",Table1[[#This Row],['[4']]],1)+2))</f>
        <v xml:space="preserve">1190 </v>
      </c>
      <c r="R284" s="2" t="str">
        <f>RIGHT(Table1[[#This Row],['[4']]],LEN(Table1[[#This Row],['[4']]])-(FIND("x",Table1[[#This Row],['[4']]],7)+1))</f>
        <v>2690</v>
      </c>
      <c r="S284" s="2"/>
      <c r="T284" s="2">
        <f t="shared" si="4"/>
        <v>1.4404950000000001</v>
      </c>
    </row>
    <row r="285" spans="1:20" ht="30" x14ac:dyDescent="0.25">
      <c r="A285" s="30">
        <v>280</v>
      </c>
      <c r="B285" s="33" t="s">
        <v>608</v>
      </c>
      <c r="C285" s="34" t="s">
        <v>7</v>
      </c>
      <c r="D285" s="34" t="s">
        <v>609</v>
      </c>
      <c r="E285" s="35">
        <v>38</v>
      </c>
      <c r="F285" s="34">
        <v>1</v>
      </c>
      <c r="G285" s="34" t="s">
        <v>19</v>
      </c>
      <c r="H285" s="34" t="s">
        <v>73</v>
      </c>
      <c r="I285" s="36" t="s">
        <v>72</v>
      </c>
      <c r="J285" s="36" t="s">
        <v>187</v>
      </c>
      <c r="K285" s="36" t="s">
        <v>27</v>
      </c>
      <c r="L285" s="36" t="s">
        <v>106</v>
      </c>
      <c r="M285" s="36" t="s">
        <v>1818</v>
      </c>
      <c r="N285" s="34" t="s">
        <v>282</v>
      </c>
      <c r="O285" s="1" t="s">
        <v>275</v>
      </c>
      <c r="P285" s="2" t="str">
        <f>LEFT(Table1[[#This Row],['[4']]],FIND(" ",Table1[[#This Row],['[4']]],1)-1)</f>
        <v>500</v>
      </c>
      <c r="Q285" s="2" t="str">
        <f>MID(Table1[[#This Row],['[4']]],FIND("x",Table1[[#This Row],['[4']]],1)+2,FIND("x",Table1[[#This Row],['[4']]],7)-(FIND("x",Table1[[#This Row],['[4']]],1)+2))</f>
        <v xml:space="preserve">500 </v>
      </c>
      <c r="R285" s="2" t="str">
        <f>RIGHT(Table1[[#This Row],['[4']]],LEN(Table1[[#This Row],['[4']]])-(FIND("x",Table1[[#This Row],['[4']]],7)+1))</f>
        <v>540</v>
      </c>
      <c r="S285" s="2"/>
      <c r="T285" s="2">
        <f t="shared" si="4"/>
        <v>0.13500000000000001</v>
      </c>
    </row>
    <row r="286" spans="1:20" ht="30" x14ac:dyDescent="0.25">
      <c r="A286" s="30">
        <v>281</v>
      </c>
      <c r="B286" s="33" t="s">
        <v>150</v>
      </c>
      <c r="C286" s="34" t="s">
        <v>7</v>
      </c>
      <c r="D286" s="34" t="s">
        <v>610</v>
      </c>
      <c r="E286" s="35">
        <v>5</v>
      </c>
      <c r="F286" s="34">
        <v>10</v>
      </c>
      <c r="G286" s="34" t="s">
        <v>19</v>
      </c>
      <c r="H286" s="34" t="s">
        <v>73</v>
      </c>
      <c r="I286" s="36" t="s">
        <v>72</v>
      </c>
      <c r="J286" s="36" t="s">
        <v>190</v>
      </c>
      <c r="K286" s="36" t="s">
        <v>27</v>
      </c>
      <c r="L286" s="36" t="s">
        <v>195</v>
      </c>
      <c r="M286" s="36" t="s">
        <v>1818</v>
      </c>
      <c r="N286" s="34" t="s">
        <v>282</v>
      </c>
      <c r="O286" s="1" t="s">
        <v>275</v>
      </c>
      <c r="P286" s="2" t="str">
        <f>LEFT(Table1[[#This Row],['[4']]],FIND(" ",Table1[[#This Row],['[4']]],1)-1)</f>
        <v>540</v>
      </c>
      <c r="Q286" s="2" t="str">
        <f>MID(Table1[[#This Row],['[4']]],FIND("x",Table1[[#This Row],['[4']]],1)+2,FIND("x",Table1[[#This Row],['[4']]],7)-(FIND("x",Table1[[#This Row],['[4']]],1)+2))</f>
        <v xml:space="preserve">220 </v>
      </c>
      <c r="R286" s="2" t="str">
        <f>RIGHT(Table1[[#This Row],['[4']]],LEN(Table1[[#This Row],['[4']]])-(FIND("x",Table1[[#This Row],['[4']]],7)+1))</f>
        <v>480</v>
      </c>
      <c r="S286" s="2"/>
      <c r="T286" s="2">
        <f t="shared" si="4"/>
        <v>5.7023999999999998E-2</v>
      </c>
    </row>
    <row r="287" spans="1:20" ht="30" x14ac:dyDescent="0.25">
      <c r="A287" s="30">
        <v>282</v>
      </c>
      <c r="B287" s="33" t="s">
        <v>149</v>
      </c>
      <c r="C287" s="34" t="s">
        <v>7</v>
      </c>
      <c r="D287" s="34" t="s">
        <v>611</v>
      </c>
      <c r="E287" s="35">
        <v>5</v>
      </c>
      <c r="F287" s="34">
        <v>10</v>
      </c>
      <c r="G287" s="34" t="s">
        <v>19</v>
      </c>
      <c r="H287" s="34" t="s">
        <v>73</v>
      </c>
      <c r="I287" s="36" t="s">
        <v>72</v>
      </c>
      <c r="J287" s="36" t="s">
        <v>190</v>
      </c>
      <c r="K287" s="36" t="s">
        <v>27</v>
      </c>
      <c r="L287" s="36" t="s">
        <v>195</v>
      </c>
      <c r="M287" s="36" t="s">
        <v>1818</v>
      </c>
      <c r="N287" s="34" t="s">
        <v>282</v>
      </c>
      <c r="O287" s="1" t="s">
        <v>275</v>
      </c>
      <c r="P287" s="2" t="str">
        <f>LEFT(Table1[[#This Row],['[4']]],FIND(" ",Table1[[#This Row],['[4']]],1)-1)</f>
        <v>180</v>
      </c>
      <c r="Q287" s="2" t="str">
        <f>MID(Table1[[#This Row],['[4']]],FIND("x",Table1[[#This Row],['[4']]],1)+2,FIND("x",Table1[[#This Row],['[4']]],7)-(FIND("x",Table1[[#This Row],['[4']]],1)+2))</f>
        <v xml:space="preserve">410 </v>
      </c>
      <c r="R287" s="2" t="str">
        <f>RIGHT(Table1[[#This Row],['[4']]],LEN(Table1[[#This Row],['[4']]])-(FIND("x",Table1[[#This Row],['[4']]],7)+1))</f>
        <v>370</v>
      </c>
      <c r="S287" s="2"/>
      <c r="T287" s="2">
        <f t="shared" si="4"/>
        <v>2.7306E-2</v>
      </c>
    </row>
    <row r="288" spans="1:20" ht="30" x14ac:dyDescent="0.25">
      <c r="A288" s="30">
        <v>283</v>
      </c>
      <c r="B288" s="33" t="s">
        <v>612</v>
      </c>
      <c r="C288" s="34" t="s">
        <v>8</v>
      </c>
      <c r="D288" s="34" t="s">
        <v>613</v>
      </c>
      <c r="E288" s="35">
        <v>15</v>
      </c>
      <c r="F288" s="34">
        <v>17</v>
      </c>
      <c r="G288" s="34" t="s">
        <v>19</v>
      </c>
      <c r="H288" s="34" t="s">
        <v>73</v>
      </c>
      <c r="I288" s="36" t="s">
        <v>72</v>
      </c>
      <c r="J288" s="36" t="s">
        <v>190</v>
      </c>
      <c r="K288" s="36" t="s">
        <v>27</v>
      </c>
      <c r="L288" s="36" t="s">
        <v>191</v>
      </c>
      <c r="M288" s="36" t="s">
        <v>1818</v>
      </c>
      <c r="N288" s="34" t="s">
        <v>282</v>
      </c>
      <c r="O288" s="1" t="s">
        <v>275</v>
      </c>
      <c r="P288" s="2" t="str">
        <f>LEFT(Table1[[#This Row],['[4']]],FIND(" ",Table1[[#This Row],['[4']]],1)-1)</f>
        <v>700</v>
      </c>
      <c r="Q288" s="2" t="str">
        <f>MID(Table1[[#This Row],['[4']]],FIND("x",Table1[[#This Row],['[4']]],1)+2,FIND("x",Table1[[#This Row],['[4']]],7)-(FIND("x",Table1[[#This Row],['[4']]],1)+2))</f>
        <v xml:space="preserve">1390 </v>
      </c>
      <c r="R288" s="2" t="str">
        <f>RIGHT(Table1[[#This Row],['[4']]],LEN(Table1[[#This Row],['[4']]])-(FIND("x",Table1[[#This Row],['[4']]],7)+1))</f>
        <v>750</v>
      </c>
      <c r="S288" s="2"/>
      <c r="T288" s="2">
        <f t="shared" si="4"/>
        <v>0.72975000000000001</v>
      </c>
    </row>
    <row r="289" spans="1:20" ht="30" x14ac:dyDescent="0.25">
      <c r="A289" s="30">
        <v>284</v>
      </c>
      <c r="B289" s="33" t="s">
        <v>614</v>
      </c>
      <c r="C289" s="34" t="s">
        <v>8</v>
      </c>
      <c r="D289" s="34" t="s">
        <v>604</v>
      </c>
      <c r="E289" s="35">
        <v>60</v>
      </c>
      <c r="F289" s="34">
        <v>34</v>
      </c>
      <c r="G289" s="34" t="s">
        <v>19</v>
      </c>
      <c r="H289" s="34" t="s">
        <v>73</v>
      </c>
      <c r="I289" s="36" t="s">
        <v>72</v>
      </c>
      <c r="J289" s="36" t="s">
        <v>190</v>
      </c>
      <c r="K289" s="36" t="s">
        <v>27</v>
      </c>
      <c r="L289" s="36" t="s">
        <v>191</v>
      </c>
      <c r="M289" s="36" t="s">
        <v>1818</v>
      </c>
      <c r="N289" s="34" t="s">
        <v>282</v>
      </c>
      <c r="O289" s="1" t="s">
        <v>275</v>
      </c>
      <c r="P289" s="2" t="str">
        <f>LEFT(Table1[[#This Row],['[4']]],FIND(" ",Table1[[#This Row],['[4']]],1)-1)</f>
        <v>450</v>
      </c>
      <c r="Q289" s="2" t="str">
        <f>MID(Table1[[#This Row],['[4']]],FIND("x",Table1[[#This Row],['[4']]],1)+2,FIND("x",Table1[[#This Row],['[4']]],7)-(FIND("x",Table1[[#This Row],['[4']]],1)+2))</f>
        <v xml:space="preserve">600 </v>
      </c>
      <c r="R289" s="2" t="str">
        <f>RIGHT(Table1[[#This Row],['[4']]],LEN(Table1[[#This Row],['[4']]])-(FIND("x",Table1[[#This Row],['[4']]],7)+1))</f>
        <v>650</v>
      </c>
      <c r="S289" s="2"/>
      <c r="T289" s="2">
        <f t="shared" si="4"/>
        <v>0.17549999999999999</v>
      </c>
    </row>
    <row r="290" spans="1:20" ht="30" x14ac:dyDescent="0.25">
      <c r="A290" s="30">
        <v>285</v>
      </c>
      <c r="B290" s="33" t="s">
        <v>615</v>
      </c>
      <c r="C290" s="34" t="s">
        <v>7</v>
      </c>
      <c r="D290" s="34" t="s">
        <v>616</v>
      </c>
      <c r="E290" s="35">
        <v>10</v>
      </c>
      <c r="F290" s="34">
        <v>1</v>
      </c>
      <c r="G290" s="34" t="s">
        <v>19</v>
      </c>
      <c r="H290" s="34" t="s">
        <v>73</v>
      </c>
      <c r="I290" s="36" t="s">
        <v>72</v>
      </c>
      <c r="J290" s="36" t="s">
        <v>190</v>
      </c>
      <c r="K290" s="36" t="s">
        <v>27</v>
      </c>
      <c r="L290" s="36" t="s">
        <v>106</v>
      </c>
      <c r="M290" s="36" t="s">
        <v>1818</v>
      </c>
      <c r="N290" s="34" t="s">
        <v>282</v>
      </c>
      <c r="O290" s="1" t="s">
        <v>275</v>
      </c>
      <c r="P290" s="2" t="str">
        <f>LEFT(Table1[[#This Row],['[4']]],FIND(" ",Table1[[#This Row],['[4']]],1)-1)</f>
        <v>360</v>
      </c>
      <c r="Q290" s="2" t="str">
        <f>MID(Table1[[#This Row],['[4']]],FIND("x",Table1[[#This Row],['[4']]],1)+2,FIND("x",Table1[[#This Row],['[4']]],7)-(FIND("x",Table1[[#This Row],['[4']]],1)+2))</f>
        <v xml:space="preserve">350 </v>
      </c>
      <c r="R290" s="2" t="str">
        <f>RIGHT(Table1[[#This Row],['[4']]],LEN(Table1[[#This Row],['[4']]])-(FIND("x",Table1[[#This Row],['[4']]],7)+1))</f>
        <v>250</v>
      </c>
      <c r="S290" s="2"/>
      <c r="T290" s="2">
        <f t="shared" si="4"/>
        <v>3.15E-2</v>
      </c>
    </row>
    <row r="291" spans="1:20" ht="30" x14ac:dyDescent="0.25">
      <c r="A291" s="30">
        <v>286</v>
      </c>
      <c r="B291" s="33" t="s">
        <v>617</v>
      </c>
      <c r="C291" s="34" t="s">
        <v>7</v>
      </c>
      <c r="D291" s="34" t="s">
        <v>618</v>
      </c>
      <c r="E291" s="35">
        <v>4</v>
      </c>
      <c r="F291" s="34">
        <v>1</v>
      </c>
      <c r="G291" s="34" t="s">
        <v>19</v>
      </c>
      <c r="H291" s="34" t="s">
        <v>73</v>
      </c>
      <c r="I291" s="36" t="s">
        <v>72</v>
      </c>
      <c r="J291" s="36" t="s">
        <v>190</v>
      </c>
      <c r="K291" s="36" t="s">
        <v>27</v>
      </c>
      <c r="L291" s="36" t="s">
        <v>106</v>
      </c>
      <c r="M291" s="36" t="s">
        <v>1818</v>
      </c>
      <c r="N291" s="34" t="s">
        <v>282</v>
      </c>
      <c r="O291" s="1" t="s">
        <v>275</v>
      </c>
      <c r="P291" s="2" t="str">
        <f>LEFT(Table1[[#This Row],['[4']]],FIND(" ",Table1[[#This Row],['[4']]],1)-1)</f>
        <v>300</v>
      </c>
      <c r="Q291" s="2" t="str">
        <f>MID(Table1[[#This Row],['[4']]],FIND("x",Table1[[#This Row],['[4']]],1)+2,FIND("x",Table1[[#This Row],['[4']]],7)-(FIND("x",Table1[[#This Row],['[4']]],1)+2))</f>
        <v xml:space="preserve">500 </v>
      </c>
      <c r="R291" s="2" t="str">
        <f>RIGHT(Table1[[#This Row],['[4']]],LEN(Table1[[#This Row],['[4']]])-(FIND("x",Table1[[#This Row],['[4']]],7)+1))</f>
        <v>700</v>
      </c>
      <c r="S291" s="2"/>
      <c r="T291" s="2">
        <f t="shared" si="4"/>
        <v>0.105</v>
      </c>
    </row>
    <row r="292" spans="1:20" ht="30" x14ac:dyDescent="0.25">
      <c r="A292" s="30">
        <v>287</v>
      </c>
      <c r="B292" s="33" t="s">
        <v>619</v>
      </c>
      <c r="C292" s="34" t="s">
        <v>192</v>
      </c>
      <c r="D292" s="34" t="s">
        <v>620</v>
      </c>
      <c r="E292" s="35">
        <v>3</v>
      </c>
      <c r="F292" s="34">
        <v>8</v>
      </c>
      <c r="G292" s="34" t="s">
        <v>19</v>
      </c>
      <c r="H292" s="34" t="s">
        <v>73</v>
      </c>
      <c r="I292" s="36" t="s">
        <v>72</v>
      </c>
      <c r="J292" s="36" t="s">
        <v>193</v>
      </c>
      <c r="K292" s="36" t="s">
        <v>27</v>
      </c>
      <c r="L292" s="36" t="s">
        <v>106</v>
      </c>
      <c r="M292" s="36" t="s">
        <v>1818</v>
      </c>
      <c r="N292" s="34" t="s">
        <v>282</v>
      </c>
      <c r="O292" s="1" t="s">
        <v>275</v>
      </c>
      <c r="P292" s="2" t="str">
        <f>LEFT(Table1[[#This Row],['[4']]],FIND(" ",Table1[[#This Row],['[4']]],1)-1)</f>
        <v>270</v>
      </c>
      <c r="Q292" s="2" t="str">
        <f>MID(Table1[[#This Row],['[4']]],FIND("x",Table1[[#This Row],['[4']]],1)+2,FIND("x",Table1[[#This Row],['[4']]],7)-(FIND("x",Table1[[#This Row],['[4']]],1)+2))</f>
        <v xml:space="preserve">380 </v>
      </c>
      <c r="R292" s="2" t="str">
        <f>RIGHT(Table1[[#This Row],['[4']]],LEN(Table1[[#This Row],['[4']]])-(FIND("x",Table1[[#This Row],['[4']]],7)+1))</f>
        <v>30</v>
      </c>
      <c r="S292" s="2"/>
      <c r="T292" s="2">
        <f t="shared" si="4"/>
        <v>3.078E-3</v>
      </c>
    </row>
    <row r="293" spans="1:20" ht="30" x14ac:dyDescent="0.25">
      <c r="A293" s="30">
        <v>288</v>
      </c>
      <c r="B293" s="33" t="s">
        <v>194</v>
      </c>
      <c r="C293" s="34" t="s">
        <v>192</v>
      </c>
      <c r="D293" s="34" t="s">
        <v>621</v>
      </c>
      <c r="E293" s="35">
        <v>0.5</v>
      </c>
      <c r="F293" s="34">
        <v>8</v>
      </c>
      <c r="G293" s="34" t="s">
        <v>19</v>
      </c>
      <c r="H293" s="34" t="s">
        <v>73</v>
      </c>
      <c r="I293" s="36" t="s">
        <v>72</v>
      </c>
      <c r="J293" s="36" t="s">
        <v>193</v>
      </c>
      <c r="K293" s="36" t="s">
        <v>27</v>
      </c>
      <c r="L293" s="36" t="s">
        <v>106</v>
      </c>
      <c r="M293" s="36" t="s">
        <v>1818</v>
      </c>
      <c r="N293" s="34" t="s">
        <v>282</v>
      </c>
      <c r="O293" s="1" t="s">
        <v>275</v>
      </c>
      <c r="P293" s="2" t="str">
        <f>LEFT(Table1[[#This Row],['[4']]],FIND(" ",Table1[[#This Row],['[4']]],1)-1)</f>
        <v>110</v>
      </c>
      <c r="Q293" s="2" t="str">
        <f>MID(Table1[[#This Row],['[4']]],FIND("x",Table1[[#This Row],['[4']]],1)+2,FIND("x",Table1[[#This Row],['[4']]],7)-(FIND("x",Table1[[#This Row],['[4']]],1)+2))</f>
        <v xml:space="preserve">280 </v>
      </c>
      <c r="R293" s="2" t="str">
        <f>RIGHT(Table1[[#This Row],['[4']]],LEN(Table1[[#This Row],['[4']]])-(FIND("x",Table1[[#This Row],['[4']]],7)+1))</f>
        <v>70</v>
      </c>
      <c r="S293" s="2"/>
      <c r="T293" s="2">
        <f t="shared" si="4"/>
        <v>2.1559999999999999E-3</v>
      </c>
    </row>
    <row r="294" spans="1:20" ht="30" x14ac:dyDescent="0.25">
      <c r="A294" s="30">
        <v>289</v>
      </c>
      <c r="B294" s="33" t="s">
        <v>622</v>
      </c>
      <c r="C294" s="34" t="s">
        <v>192</v>
      </c>
      <c r="D294" s="34" t="s">
        <v>297</v>
      </c>
      <c r="E294" s="35">
        <v>20</v>
      </c>
      <c r="F294" s="34">
        <v>2</v>
      </c>
      <c r="G294" s="34" t="s">
        <v>19</v>
      </c>
      <c r="H294" s="34" t="s">
        <v>73</v>
      </c>
      <c r="I294" s="36" t="s">
        <v>72</v>
      </c>
      <c r="J294" s="36" t="s">
        <v>256</v>
      </c>
      <c r="K294" s="36" t="s">
        <v>27</v>
      </c>
      <c r="L294" s="36" t="s">
        <v>195</v>
      </c>
      <c r="M294" s="36" t="s">
        <v>1818</v>
      </c>
      <c r="N294" s="34" t="s">
        <v>282</v>
      </c>
      <c r="O294" s="1" t="s">
        <v>275</v>
      </c>
      <c r="P294" s="2" t="str">
        <f>LEFT(Table1[[#This Row],['[4']]],FIND(" ",Table1[[#This Row],['[4']]],1)-1)</f>
        <v>620</v>
      </c>
      <c r="Q294" s="2" t="str">
        <f>MID(Table1[[#This Row],['[4']]],FIND("x",Table1[[#This Row],['[4']]],1)+2,FIND("x",Table1[[#This Row],['[4']]],7)-(FIND("x",Table1[[#This Row],['[4']]],1)+2))</f>
        <v xml:space="preserve">370 </v>
      </c>
      <c r="R294" s="2" t="str">
        <f>RIGHT(Table1[[#This Row],['[4']]],LEN(Table1[[#This Row],['[4']]])-(FIND("x",Table1[[#This Row],['[4']]],7)+1))</f>
        <v>340</v>
      </c>
      <c r="S294" s="2"/>
      <c r="T294" s="2">
        <f t="shared" si="4"/>
        <v>7.7995999999999996E-2</v>
      </c>
    </row>
    <row r="295" spans="1:20" ht="30" x14ac:dyDescent="0.25">
      <c r="A295" s="30">
        <v>290</v>
      </c>
      <c r="B295" s="33" t="s">
        <v>623</v>
      </c>
      <c r="C295" s="34" t="s">
        <v>15</v>
      </c>
      <c r="D295" s="34" t="s">
        <v>297</v>
      </c>
      <c r="E295" s="35">
        <v>48</v>
      </c>
      <c r="F295" s="34">
        <v>1</v>
      </c>
      <c r="G295" s="34" t="s">
        <v>19</v>
      </c>
      <c r="H295" s="34" t="s">
        <v>73</v>
      </c>
      <c r="I295" s="36" t="s">
        <v>72</v>
      </c>
      <c r="J295" s="36" t="s">
        <v>256</v>
      </c>
      <c r="K295" s="36" t="s">
        <v>27</v>
      </c>
      <c r="L295" s="36" t="s">
        <v>195</v>
      </c>
      <c r="M295" s="36" t="s">
        <v>1818</v>
      </c>
      <c r="N295" s="34" t="s">
        <v>282</v>
      </c>
      <c r="O295" s="1" t="s">
        <v>275</v>
      </c>
      <c r="P295" s="2" t="str">
        <f>LEFT(Table1[[#This Row],['[4']]],FIND(" ",Table1[[#This Row],['[4']]],1)-1)</f>
        <v>620</v>
      </c>
      <c r="Q295" s="2" t="str">
        <f>MID(Table1[[#This Row],['[4']]],FIND("x",Table1[[#This Row],['[4']]],1)+2,FIND("x",Table1[[#This Row],['[4']]],7)-(FIND("x",Table1[[#This Row],['[4']]],1)+2))</f>
        <v xml:space="preserve">370 </v>
      </c>
      <c r="R295" s="2" t="str">
        <f>RIGHT(Table1[[#This Row],['[4']]],LEN(Table1[[#This Row],['[4']]])-(FIND("x",Table1[[#This Row],['[4']]],7)+1))</f>
        <v>340</v>
      </c>
      <c r="S295" s="2"/>
      <c r="T295" s="2">
        <f t="shared" si="4"/>
        <v>7.7995999999999996E-2</v>
      </c>
    </row>
    <row r="296" spans="1:20" ht="45" x14ac:dyDescent="0.25">
      <c r="A296" s="30">
        <v>291</v>
      </c>
      <c r="B296" s="33" t="s">
        <v>624</v>
      </c>
      <c r="C296" s="34" t="s">
        <v>15</v>
      </c>
      <c r="D296" s="34" t="s">
        <v>297</v>
      </c>
      <c r="E296" s="35">
        <v>50</v>
      </c>
      <c r="F296" s="34">
        <v>2</v>
      </c>
      <c r="G296" s="34" t="s">
        <v>19</v>
      </c>
      <c r="H296" s="34" t="s">
        <v>73</v>
      </c>
      <c r="I296" s="36" t="s">
        <v>72</v>
      </c>
      <c r="J296" s="36" t="s">
        <v>256</v>
      </c>
      <c r="K296" s="36" t="s">
        <v>27</v>
      </c>
      <c r="L296" s="36" t="s">
        <v>195</v>
      </c>
      <c r="M296" s="36" t="s">
        <v>1818</v>
      </c>
      <c r="N296" s="34" t="s">
        <v>282</v>
      </c>
      <c r="O296" s="1" t="s">
        <v>275</v>
      </c>
      <c r="P296" s="2" t="str">
        <f>LEFT(Table1[[#This Row],['[4']]],FIND(" ",Table1[[#This Row],['[4']]],1)-1)</f>
        <v>620</v>
      </c>
      <c r="Q296" s="2" t="str">
        <f>MID(Table1[[#This Row],['[4']]],FIND("x",Table1[[#This Row],['[4']]],1)+2,FIND("x",Table1[[#This Row],['[4']]],7)-(FIND("x",Table1[[#This Row],['[4']]],1)+2))</f>
        <v xml:space="preserve">370 </v>
      </c>
      <c r="R296" s="2" t="str">
        <f>RIGHT(Table1[[#This Row],['[4']]],LEN(Table1[[#This Row],['[4']]])-(FIND("x",Table1[[#This Row],['[4']]],7)+1))</f>
        <v>340</v>
      </c>
      <c r="S296" s="2"/>
      <c r="T296" s="2">
        <f t="shared" si="4"/>
        <v>7.7995999999999996E-2</v>
      </c>
    </row>
    <row r="297" spans="1:20" ht="45" x14ac:dyDescent="0.25">
      <c r="A297" s="30">
        <v>292</v>
      </c>
      <c r="B297" s="33" t="s">
        <v>625</v>
      </c>
      <c r="C297" s="34" t="s">
        <v>192</v>
      </c>
      <c r="D297" s="34" t="s">
        <v>297</v>
      </c>
      <c r="E297" s="35">
        <v>30</v>
      </c>
      <c r="F297" s="34">
        <v>2</v>
      </c>
      <c r="G297" s="34" t="s">
        <v>19</v>
      </c>
      <c r="H297" s="34" t="s">
        <v>73</v>
      </c>
      <c r="I297" s="36" t="s">
        <v>72</v>
      </c>
      <c r="J297" s="36" t="s">
        <v>256</v>
      </c>
      <c r="K297" s="36" t="s">
        <v>27</v>
      </c>
      <c r="L297" s="36" t="s">
        <v>195</v>
      </c>
      <c r="M297" s="36" t="s">
        <v>1818</v>
      </c>
      <c r="N297" s="34" t="s">
        <v>282</v>
      </c>
      <c r="O297" s="1" t="s">
        <v>275</v>
      </c>
      <c r="P297" s="2" t="str">
        <f>LEFT(Table1[[#This Row],['[4']]],FIND(" ",Table1[[#This Row],['[4']]],1)-1)</f>
        <v>620</v>
      </c>
      <c r="Q297" s="2" t="str">
        <f>MID(Table1[[#This Row],['[4']]],FIND("x",Table1[[#This Row],['[4']]],1)+2,FIND("x",Table1[[#This Row],['[4']]],7)-(FIND("x",Table1[[#This Row],['[4']]],1)+2))</f>
        <v xml:space="preserve">370 </v>
      </c>
      <c r="R297" s="2" t="str">
        <f>RIGHT(Table1[[#This Row],['[4']]],LEN(Table1[[#This Row],['[4']]])-(FIND("x",Table1[[#This Row],['[4']]],7)+1))</f>
        <v>340</v>
      </c>
      <c r="S297" s="2"/>
      <c r="T297" s="2">
        <f t="shared" si="4"/>
        <v>7.7995999999999996E-2</v>
      </c>
    </row>
    <row r="298" spans="1:20" ht="30" x14ac:dyDescent="0.25">
      <c r="A298" s="30">
        <v>293</v>
      </c>
      <c r="B298" s="33" t="s">
        <v>626</v>
      </c>
      <c r="C298" s="34" t="s">
        <v>192</v>
      </c>
      <c r="D298" s="34" t="s">
        <v>297</v>
      </c>
      <c r="E298" s="35">
        <v>30</v>
      </c>
      <c r="F298" s="34">
        <v>2</v>
      </c>
      <c r="G298" s="34" t="s">
        <v>19</v>
      </c>
      <c r="H298" s="34" t="s">
        <v>73</v>
      </c>
      <c r="I298" s="36" t="s">
        <v>72</v>
      </c>
      <c r="J298" s="36" t="s">
        <v>256</v>
      </c>
      <c r="K298" s="36" t="s">
        <v>27</v>
      </c>
      <c r="L298" s="36" t="s">
        <v>195</v>
      </c>
      <c r="M298" s="36" t="s">
        <v>1818</v>
      </c>
      <c r="N298" s="34" t="s">
        <v>282</v>
      </c>
      <c r="O298" s="1" t="s">
        <v>275</v>
      </c>
      <c r="P298" s="2" t="str">
        <f>LEFT(Table1[[#This Row],['[4']]],FIND(" ",Table1[[#This Row],['[4']]],1)-1)</f>
        <v>620</v>
      </c>
      <c r="Q298" s="2" t="str">
        <f>MID(Table1[[#This Row],['[4']]],FIND("x",Table1[[#This Row],['[4']]],1)+2,FIND("x",Table1[[#This Row],['[4']]],7)-(FIND("x",Table1[[#This Row],['[4']]],1)+2))</f>
        <v xml:space="preserve">370 </v>
      </c>
      <c r="R298" s="2" t="str">
        <f>RIGHT(Table1[[#This Row],['[4']]],LEN(Table1[[#This Row],['[4']]])-(FIND("x",Table1[[#This Row],['[4']]],7)+1))</f>
        <v>340</v>
      </c>
      <c r="S298" s="2"/>
      <c r="T298" s="2">
        <f t="shared" si="4"/>
        <v>7.7995999999999996E-2</v>
      </c>
    </row>
    <row r="299" spans="1:20" ht="30" x14ac:dyDescent="0.25">
      <c r="A299" s="30">
        <v>294</v>
      </c>
      <c r="B299" s="33" t="s">
        <v>627</v>
      </c>
      <c r="C299" s="34" t="s">
        <v>15</v>
      </c>
      <c r="D299" s="34" t="s">
        <v>297</v>
      </c>
      <c r="E299" s="35">
        <v>42</v>
      </c>
      <c r="F299" s="34">
        <v>1</v>
      </c>
      <c r="G299" s="34" t="s">
        <v>19</v>
      </c>
      <c r="H299" s="34" t="s">
        <v>73</v>
      </c>
      <c r="I299" s="36" t="s">
        <v>72</v>
      </c>
      <c r="J299" s="36" t="s">
        <v>256</v>
      </c>
      <c r="K299" s="36" t="s">
        <v>27</v>
      </c>
      <c r="L299" s="36" t="s">
        <v>195</v>
      </c>
      <c r="M299" s="36" t="s">
        <v>1818</v>
      </c>
      <c r="N299" s="34" t="s">
        <v>282</v>
      </c>
      <c r="O299" s="1" t="s">
        <v>275</v>
      </c>
      <c r="P299" s="2" t="str">
        <f>LEFT(Table1[[#This Row],['[4']]],FIND(" ",Table1[[#This Row],['[4']]],1)-1)</f>
        <v>620</v>
      </c>
      <c r="Q299" s="2" t="str">
        <f>MID(Table1[[#This Row],['[4']]],FIND("x",Table1[[#This Row],['[4']]],1)+2,FIND("x",Table1[[#This Row],['[4']]],7)-(FIND("x",Table1[[#This Row],['[4']]],1)+2))</f>
        <v xml:space="preserve">370 </v>
      </c>
      <c r="R299" s="2" t="str">
        <f>RIGHT(Table1[[#This Row],['[4']]],LEN(Table1[[#This Row],['[4']]])-(FIND("x",Table1[[#This Row],['[4']]],7)+1))</f>
        <v>340</v>
      </c>
      <c r="S299" s="2"/>
      <c r="T299" s="2">
        <f t="shared" si="4"/>
        <v>7.7995999999999996E-2</v>
      </c>
    </row>
    <row r="300" spans="1:20" ht="30" x14ac:dyDescent="0.25">
      <c r="A300" s="30">
        <v>295</v>
      </c>
      <c r="B300" s="33" t="s">
        <v>628</v>
      </c>
      <c r="C300" s="34" t="s">
        <v>192</v>
      </c>
      <c r="D300" s="34" t="s">
        <v>297</v>
      </c>
      <c r="E300" s="35">
        <v>30</v>
      </c>
      <c r="F300" s="34">
        <v>40</v>
      </c>
      <c r="G300" s="34" t="s">
        <v>19</v>
      </c>
      <c r="H300" s="34" t="s">
        <v>73</v>
      </c>
      <c r="I300" s="36" t="s">
        <v>72</v>
      </c>
      <c r="J300" s="36" t="s">
        <v>256</v>
      </c>
      <c r="K300" s="36" t="s">
        <v>27</v>
      </c>
      <c r="L300" s="36" t="s">
        <v>195</v>
      </c>
      <c r="M300" s="36" t="s">
        <v>1818</v>
      </c>
      <c r="N300" s="34" t="s">
        <v>282</v>
      </c>
      <c r="O300" s="1" t="s">
        <v>275</v>
      </c>
      <c r="P300" s="2" t="str">
        <f>LEFT(Table1[[#This Row],['[4']]],FIND(" ",Table1[[#This Row],['[4']]],1)-1)</f>
        <v>620</v>
      </c>
      <c r="Q300" s="2" t="str">
        <f>MID(Table1[[#This Row],['[4']]],FIND("x",Table1[[#This Row],['[4']]],1)+2,FIND("x",Table1[[#This Row],['[4']]],7)-(FIND("x",Table1[[#This Row],['[4']]],1)+2))</f>
        <v xml:space="preserve">370 </v>
      </c>
      <c r="R300" s="2" t="str">
        <f>RIGHT(Table1[[#This Row],['[4']]],LEN(Table1[[#This Row],['[4']]])-(FIND("x",Table1[[#This Row],['[4']]],7)+1))</f>
        <v>340</v>
      </c>
      <c r="S300" s="2"/>
      <c r="T300" s="2">
        <f t="shared" si="4"/>
        <v>7.7995999999999996E-2</v>
      </c>
    </row>
    <row r="301" spans="1:20" ht="45" x14ac:dyDescent="0.25">
      <c r="A301" s="30">
        <v>296</v>
      </c>
      <c r="B301" s="33" t="s">
        <v>629</v>
      </c>
      <c r="C301" s="34" t="s">
        <v>18</v>
      </c>
      <c r="D301" s="34" t="s">
        <v>297</v>
      </c>
      <c r="E301" s="35">
        <v>30</v>
      </c>
      <c r="F301" s="34">
        <v>40</v>
      </c>
      <c r="G301" s="34" t="s">
        <v>19</v>
      </c>
      <c r="H301" s="34" t="s">
        <v>73</v>
      </c>
      <c r="I301" s="36" t="s">
        <v>72</v>
      </c>
      <c r="J301" s="36" t="s">
        <v>256</v>
      </c>
      <c r="K301" s="36" t="s">
        <v>27</v>
      </c>
      <c r="L301" s="36" t="s">
        <v>195</v>
      </c>
      <c r="M301" s="36" t="s">
        <v>1818</v>
      </c>
      <c r="N301" s="34" t="s">
        <v>282</v>
      </c>
      <c r="O301" s="1" t="s">
        <v>275</v>
      </c>
      <c r="P301" s="2" t="str">
        <f>LEFT(Table1[[#This Row],['[4']]],FIND(" ",Table1[[#This Row],['[4']]],1)-1)</f>
        <v>620</v>
      </c>
      <c r="Q301" s="2" t="str">
        <f>MID(Table1[[#This Row],['[4']]],FIND("x",Table1[[#This Row],['[4']]],1)+2,FIND("x",Table1[[#This Row],['[4']]],7)-(FIND("x",Table1[[#This Row],['[4']]],1)+2))</f>
        <v xml:space="preserve">370 </v>
      </c>
      <c r="R301" s="2" t="str">
        <f>RIGHT(Table1[[#This Row],['[4']]],LEN(Table1[[#This Row],['[4']]])-(FIND("x",Table1[[#This Row],['[4']]],7)+1))</f>
        <v>340</v>
      </c>
      <c r="S301" s="2"/>
      <c r="T301" s="2">
        <f t="shared" si="4"/>
        <v>7.7995999999999996E-2</v>
      </c>
    </row>
    <row r="302" spans="1:20" ht="30" x14ac:dyDescent="0.25">
      <c r="A302" s="30">
        <v>297</v>
      </c>
      <c r="B302" s="33" t="s">
        <v>630</v>
      </c>
      <c r="C302" s="34" t="s">
        <v>15</v>
      </c>
      <c r="D302" s="34" t="s">
        <v>297</v>
      </c>
      <c r="E302" s="35">
        <v>30</v>
      </c>
      <c r="F302" s="34">
        <v>40</v>
      </c>
      <c r="G302" s="34" t="s">
        <v>19</v>
      </c>
      <c r="H302" s="34" t="s">
        <v>73</v>
      </c>
      <c r="I302" s="36" t="s">
        <v>72</v>
      </c>
      <c r="J302" s="36" t="s">
        <v>256</v>
      </c>
      <c r="K302" s="36" t="s">
        <v>27</v>
      </c>
      <c r="L302" s="36" t="s">
        <v>191</v>
      </c>
      <c r="M302" s="36" t="s">
        <v>1818</v>
      </c>
      <c r="N302" s="34" t="s">
        <v>282</v>
      </c>
      <c r="O302" s="1" t="s">
        <v>275</v>
      </c>
      <c r="P302" s="2" t="str">
        <f>LEFT(Table1[[#This Row],['[4']]],FIND(" ",Table1[[#This Row],['[4']]],1)-1)</f>
        <v>620</v>
      </c>
      <c r="Q302" s="2" t="str">
        <f>MID(Table1[[#This Row],['[4']]],FIND("x",Table1[[#This Row],['[4']]],1)+2,FIND("x",Table1[[#This Row],['[4']]],7)-(FIND("x",Table1[[#This Row],['[4']]],1)+2))</f>
        <v xml:space="preserve">370 </v>
      </c>
      <c r="R302" s="2" t="str">
        <f>RIGHT(Table1[[#This Row],['[4']]],LEN(Table1[[#This Row],['[4']]])-(FIND("x",Table1[[#This Row],['[4']]],7)+1))</f>
        <v>340</v>
      </c>
      <c r="S302" s="2"/>
      <c r="T302" s="2">
        <f t="shared" si="4"/>
        <v>7.7995999999999996E-2</v>
      </c>
    </row>
    <row r="303" spans="1:20" ht="30" x14ac:dyDescent="0.25">
      <c r="A303" s="30">
        <v>298</v>
      </c>
      <c r="B303" s="33" t="s">
        <v>196</v>
      </c>
      <c r="C303" s="34" t="s">
        <v>197</v>
      </c>
      <c r="D303" s="34" t="s">
        <v>631</v>
      </c>
      <c r="E303" s="35">
        <v>50</v>
      </c>
      <c r="F303" s="34">
        <v>3</v>
      </c>
      <c r="G303" s="34" t="s">
        <v>19</v>
      </c>
      <c r="H303" s="34" t="s">
        <v>73</v>
      </c>
      <c r="I303" s="36" t="s">
        <v>72</v>
      </c>
      <c r="J303" s="36" t="s">
        <v>193</v>
      </c>
      <c r="K303" s="36" t="s">
        <v>27</v>
      </c>
      <c r="L303" s="36" t="s">
        <v>198</v>
      </c>
      <c r="M303" s="36" t="s">
        <v>1818</v>
      </c>
      <c r="N303" s="34" t="s">
        <v>282</v>
      </c>
      <c r="O303" s="1" t="s">
        <v>275</v>
      </c>
      <c r="P303" s="2" t="str">
        <f>LEFT(Table1[[#This Row],['[4']]],FIND(" ",Table1[[#This Row],['[4']]],1)-1)</f>
        <v>300</v>
      </c>
      <c r="Q303" s="2" t="str">
        <f>MID(Table1[[#This Row],['[4']]],FIND("x",Table1[[#This Row],['[4']]],1)+2,FIND("x",Table1[[#This Row],['[4']]],7)-(FIND("x",Table1[[#This Row],['[4']]],1)+2))</f>
        <v xml:space="preserve">800 </v>
      </c>
      <c r="R303" s="2" t="str">
        <f>RIGHT(Table1[[#This Row],['[4']]],LEN(Table1[[#This Row],['[4']]])-(FIND("x",Table1[[#This Row],['[4']]],7)+1))</f>
        <v>470</v>
      </c>
      <c r="S303" s="2"/>
      <c r="T303" s="2">
        <f t="shared" si="4"/>
        <v>0.1128</v>
      </c>
    </row>
    <row r="304" spans="1:20" ht="30" x14ac:dyDescent="0.25">
      <c r="A304" s="30">
        <v>299</v>
      </c>
      <c r="B304" s="33" t="s">
        <v>632</v>
      </c>
      <c r="C304" s="34" t="s">
        <v>197</v>
      </c>
      <c r="D304" s="34" t="s">
        <v>633</v>
      </c>
      <c r="E304" s="35">
        <v>120</v>
      </c>
      <c r="F304" s="34">
        <v>1</v>
      </c>
      <c r="G304" s="34" t="s">
        <v>19</v>
      </c>
      <c r="H304" s="34" t="s">
        <v>73</v>
      </c>
      <c r="I304" s="36" t="s">
        <v>72</v>
      </c>
      <c r="J304" s="36" t="s">
        <v>193</v>
      </c>
      <c r="K304" s="36" t="s">
        <v>27</v>
      </c>
      <c r="L304" s="36" t="s">
        <v>198</v>
      </c>
      <c r="M304" s="36" t="s">
        <v>1818</v>
      </c>
      <c r="N304" s="34" t="s">
        <v>282</v>
      </c>
      <c r="O304" s="1" t="s">
        <v>275</v>
      </c>
      <c r="P304" s="2" t="str">
        <f>LEFT(Table1[[#This Row],['[4']]],FIND(" ",Table1[[#This Row],['[4']]],1)-1)</f>
        <v>200</v>
      </c>
      <c r="Q304" s="2" t="str">
        <f>MID(Table1[[#This Row],['[4']]],FIND("x",Table1[[#This Row],['[4']]],1)+2,FIND("x",Table1[[#This Row],['[4']]],7)-(FIND("x",Table1[[#This Row],['[4']]],1)+2))</f>
        <v xml:space="preserve">2010 </v>
      </c>
      <c r="R304" s="2" t="str">
        <f>RIGHT(Table1[[#This Row],['[4']]],LEN(Table1[[#This Row],['[4']]])-(FIND("x",Table1[[#This Row],['[4']]],7)+1))</f>
        <v>130</v>
      </c>
      <c r="S304" s="2"/>
      <c r="T304" s="2">
        <f t="shared" si="4"/>
        <v>5.2260000000000001E-2</v>
      </c>
    </row>
    <row r="305" spans="1:20" ht="30" x14ac:dyDescent="0.25">
      <c r="A305" s="30">
        <v>300</v>
      </c>
      <c r="B305" s="33" t="s">
        <v>632</v>
      </c>
      <c r="C305" s="34" t="s">
        <v>197</v>
      </c>
      <c r="D305" s="34" t="s">
        <v>634</v>
      </c>
      <c r="E305" s="35">
        <v>190</v>
      </c>
      <c r="F305" s="34">
        <v>1</v>
      </c>
      <c r="G305" s="34" t="s">
        <v>19</v>
      </c>
      <c r="H305" s="34" t="s">
        <v>73</v>
      </c>
      <c r="I305" s="36" t="s">
        <v>72</v>
      </c>
      <c r="J305" s="36" t="s">
        <v>199</v>
      </c>
      <c r="K305" s="36" t="s">
        <v>27</v>
      </c>
      <c r="L305" s="36" t="s">
        <v>198</v>
      </c>
      <c r="M305" s="36" t="s">
        <v>1818</v>
      </c>
      <c r="N305" s="34" t="s">
        <v>282</v>
      </c>
      <c r="O305" s="1" t="s">
        <v>275</v>
      </c>
      <c r="P305" s="2" t="str">
        <f>LEFT(Table1[[#This Row],['[4']]],FIND(" ",Table1[[#This Row],['[4']]],1)-1)</f>
        <v>200</v>
      </c>
      <c r="Q305" s="2" t="str">
        <f>MID(Table1[[#This Row],['[4']]],FIND("x",Table1[[#This Row],['[4']]],1)+2,FIND("x",Table1[[#This Row],['[4']]],7)-(FIND("x",Table1[[#This Row],['[4']]],1)+2))</f>
        <v xml:space="preserve">2010 </v>
      </c>
      <c r="R305" s="2" t="str">
        <f>RIGHT(Table1[[#This Row],['[4']]],LEN(Table1[[#This Row],['[4']]])-(FIND("x",Table1[[#This Row],['[4']]],7)+1))</f>
        <v>450</v>
      </c>
      <c r="S305" s="2"/>
      <c r="T305" s="2">
        <f t="shared" si="4"/>
        <v>0.18090000000000001</v>
      </c>
    </row>
    <row r="306" spans="1:20" ht="30" x14ac:dyDescent="0.25">
      <c r="A306" s="30">
        <v>301</v>
      </c>
      <c r="B306" s="33" t="s">
        <v>159</v>
      </c>
      <c r="C306" s="34" t="s">
        <v>197</v>
      </c>
      <c r="D306" s="34" t="s">
        <v>635</v>
      </c>
      <c r="E306" s="35">
        <v>25</v>
      </c>
      <c r="F306" s="34">
        <v>4</v>
      </c>
      <c r="G306" s="34" t="s">
        <v>19</v>
      </c>
      <c r="H306" s="34" t="s">
        <v>73</v>
      </c>
      <c r="I306" s="36" t="s">
        <v>72</v>
      </c>
      <c r="J306" s="36" t="s">
        <v>199</v>
      </c>
      <c r="K306" s="36" t="s">
        <v>27</v>
      </c>
      <c r="L306" s="36" t="s">
        <v>198</v>
      </c>
      <c r="M306" s="36" t="s">
        <v>1818</v>
      </c>
      <c r="N306" s="34" t="s">
        <v>282</v>
      </c>
      <c r="O306" s="1" t="s">
        <v>275</v>
      </c>
      <c r="P306" s="2" t="str">
        <f>LEFT(Table1[[#This Row],['[4']]],FIND(" ",Table1[[#This Row],['[4']]],1)-1)</f>
        <v>500</v>
      </c>
      <c r="Q306" s="2" t="str">
        <f>MID(Table1[[#This Row],['[4']]],FIND("x",Table1[[#This Row],['[4']]],1)+2,FIND("x",Table1[[#This Row],['[4']]],7)-(FIND("x",Table1[[#This Row],['[4']]],1)+2))</f>
        <v xml:space="preserve">500 </v>
      </c>
      <c r="R306" s="2" t="str">
        <f>RIGHT(Table1[[#This Row],['[4']]],LEN(Table1[[#This Row],['[4']]])-(FIND("x",Table1[[#This Row],['[4']]],7)+1))</f>
        <v>350</v>
      </c>
      <c r="S306" s="2"/>
      <c r="T306" s="2">
        <f t="shared" si="4"/>
        <v>8.7499999999999994E-2</v>
      </c>
    </row>
    <row r="307" spans="1:20" ht="30" x14ac:dyDescent="0.25">
      <c r="A307" s="30">
        <v>302</v>
      </c>
      <c r="B307" s="33" t="s">
        <v>636</v>
      </c>
      <c r="C307" s="34" t="s">
        <v>197</v>
      </c>
      <c r="D307" s="34" t="s">
        <v>297</v>
      </c>
      <c r="E307" s="35">
        <v>8</v>
      </c>
      <c r="F307" s="34">
        <v>3</v>
      </c>
      <c r="G307" s="34" t="s">
        <v>19</v>
      </c>
      <c r="H307" s="34" t="s">
        <v>73</v>
      </c>
      <c r="I307" s="36" t="s">
        <v>72</v>
      </c>
      <c r="J307" s="36" t="s">
        <v>199</v>
      </c>
      <c r="K307" s="36" t="s">
        <v>27</v>
      </c>
      <c r="L307" s="36" t="s">
        <v>198</v>
      </c>
      <c r="M307" s="36" t="s">
        <v>1818</v>
      </c>
      <c r="N307" s="34" t="s">
        <v>282</v>
      </c>
      <c r="O307" s="1" t="s">
        <v>275</v>
      </c>
      <c r="P307" s="2" t="str">
        <f>LEFT(Table1[[#This Row],['[4']]],FIND(" ",Table1[[#This Row],['[4']]],1)-1)</f>
        <v>620</v>
      </c>
      <c r="Q307" s="2" t="str">
        <f>MID(Table1[[#This Row],['[4']]],FIND("x",Table1[[#This Row],['[4']]],1)+2,FIND("x",Table1[[#This Row],['[4']]],7)-(FIND("x",Table1[[#This Row],['[4']]],1)+2))</f>
        <v xml:space="preserve">370 </v>
      </c>
      <c r="R307" s="2" t="str">
        <f>RIGHT(Table1[[#This Row],['[4']]],LEN(Table1[[#This Row],['[4']]])-(FIND("x",Table1[[#This Row],['[4']]],7)+1))</f>
        <v>340</v>
      </c>
      <c r="S307" s="2"/>
      <c r="T307" s="2">
        <f t="shared" si="4"/>
        <v>7.7995999999999996E-2</v>
      </c>
    </row>
    <row r="308" spans="1:20" ht="30" x14ac:dyDescent="0.25">
      <c r="A308" s="30">
        <v>303</v>
      </c>
      <c r="B308" s="33" t="s">
        <v>200</v>
      </c>
      <c r="C308" s="34" t="s">
        <v>197</v>
      </c>
      <c r="D308" s="34" t="s">
        <v>637</v>
      </c>
      <c r="E308" s="35">
        <v>5</v>
      </c>
      <c r="F308" s="34">
        <v>4</v>
      </c>
      <c r="G308" s="34" t="s">
        <v>19</v>
      </c>
      <c r="H308" s="34" t="s">
        <v>73</v>
      </c>
      <c r="I308" s="36" t="s">
        <v>72</v>
      </c>
      <c r="J308" s="36" t="s">
        <v>199</v>
      </c>
      <c r="K308" s="36" t="s">
        <v>27</v>
      </c>
      <c r="L308" s="36" t="s">
        <v>198</v>
      </c>
      <c r="M308" s="36" t="s">
        <v>1818</v>
      </c>
      <c r="N308" s="34" t="s">
        <v>282</v>
      </c>
      <c r="O308" s="1" t="s">
        <v>275</v>
      </c>
      <c r="P308" s="2" t="str">
        <f>LEFT(Table1[[#This Row],['[4']]],FIND(" ",Table1[[#This Row],['[4']]],1)-1)</f>
        <v>200</v>
      </c>
      <c r="Q308" s="2" t="str">
        <f>MID(Table1[[#This Row],['[4']]],FIND("x",Table1[[#This Row],['[4']]],1)+2,FIND("x",Table1[[#This Row],['[4']]],7)-(FIND("x",Table1[[#This Row],['[4']]],1)+2))</f>
        <v xml:space="preserve">210 </v>
      </c>
      <c r="R308" s="2" t="str">
        <f>RIGHT(Table1[[#This Row],['[4']]],LEN(Table1[[#This Row],['[4']]])-(FIND("x",Table1[[#This Row],['[4']]],7)+1))</f>
        <v>360</v>
      </c>
      <c r="S308" s="2"/>
      <c r="T308" s="2">
        <f t="shared" si="4"/>
        <v>1.512E-2</v>
      </c>
    </row>
    <row r="309" spans="1:20" ht="30" x14ac:dyDescent="0.25">
      <c r="A309" s="30">
        <v>304</v>
      </c>
      <c r="B309" s="33" t="s">
        <v>638</v>
      </c>
      <c r="C309" s="34" t="s">
        <v>18</v>
      </c>
      <c r="D309" s="34" t="s">
        <v>297</v>
      </c>
      <c r="E309" s="35">
        <v>36</v>
      </c>
      <c r="F309" s="34">
        <v>2</v>
      </c>
      <c r="G309" s="34" t="s">
        <v>19</v>
      </c>
      <c r="H309" s="34" t="s">
        <v>73</v>
      </c>
      <c r="I309" s="36" t="s">
        <v>72</v>
      </c>
      <c r="J309" s="36" t="s">
        <v>199</v>
      </c>
      <c r="K309" s="36" t="s">
        <v>27</v>
      </c>
      <c r="L309" s="36" t="s">
        <v>198</v>
      </c>
      <c r="M309" s="36" t="s">
        <v>1818</v>
      </c>
      <c r="N309" s="34" t="s">
        <v>282</v>
      </c>
      <c r="O309" s="1" t="s">
        <v>275</v>
      </c>
      <c r="P309" s="2" t="str">
        <f>LEFT(Table1[[#This Row],['[4']]],FIND(" ",Table1[[#This Row],['[4']]],1)-1)</f>
        <v>620</v>
      </c>
      <c r="Q309" s="2" t="str">
        <f>MID(Table1[[#This Row],['[4']]],FIND("x",Table1[[#This Row],['[4']]],1)+2,FIND("x",Table1[[#This Row],['[4']]],7)-(FIND("x",Table1[[#This Row],['[4']]],1)+2))</f>
        <v xml:space="preserve">370 </v>
      </c>
      <c r="R309" s="2" t="str">
        <f>RIGHT(Table1[[#This Row],['[4']]],LEN(Table1[[#This Row],['[4']]])-(FIND("x",Table1[[#This Row],['[4']]],7)+1))</f>
        <v>340</v>
      </c>
      <c r="S309" s="2"/>
      <c r="T309" s="2">
        <f t="shared" si="4"/>
        <v>7.7995999999999996E-2</v>
      </c>
    </row>
    <row r="310" spans="1:20" ht="30" x14ac:dyDescent="0.25">
      <c r="A310" s="30">
        <v>305</v>
      </c>
      <c r="B310" s="33" t="s">
        <v>639</v>
      </c>
      <c r="C310" s="34" t="s">
        <v>18</v>
      </c>
      <c r="D310" s="34" t="s">
        <v>297</v>
      </c>
      <c r="E310" s="35">
        <v>26</v>
      </c>
      <c r="F310" s="34">
        <v>2</v>
      </c>
      <c r="G310" s="34" t="s">
        <v>19</v>
      </c>
      <c r="H310" s="34" t="s">
        <v>73</v>
      </c>
      <c r="I310" s="36" t="s">
        <v>72</v>
      </c>
      <c r="J310" s="36" t="s">
        <v>199</v>
      </c>
      <c r="K310" s="36" t="s">
        <v>27</v>
      </c>
      <c r="L310" s="36" t="s">
        <v>195</v>
      </c>
      <c r="M310" s="36" t="s">
        <v>1818</v>
      </c>
      <c r="N310" s="34" t="s">
        <v>282</v>
      </c>
      <c r="O310" s="1" t="s">
        <v>275</v>
      </c>
      <c r="P310" s="2" t="str">
        <f>LEFT(Table1[[#This Row],['[4']]],FIND(" ",Table1[[#This Row],['[4']]],1)-1)</f>
        <v>620</v>
      </c>
      <c r="Q310" s="2" t="str">
        <f>MID(Table1[[#This Row],['[4']]],FIND("x",Table1[[#This Row],['[4']]],1)+2,FIND("x",Table1[[#This Row],['[4']]],7)-(FIND("x",Table1[[#This Row],['[4']]],1)+2))</f>
        <v xml:space="preserve">370 </v>
      </c>
      <c r="R310" s="2" t="str">
        <f>RIGHT(Table1[[#This Row],['[4']]],LEN(Table1[[#This Row],['[4']]])-(FIND("x",Table1[[#This Row],['[4']]],7)+1))</f>
        <v>340</v>
      </c>
      <c r="S310" s="2"/>
      <c r="T310" s="2">
        <f t="shared" si="4"/>
        <v>7.7995999999999996E-2</v>
      </c>
    </row>
    <row r="311" spans="1:20" ht="30" x14ac:dyDescent="0.25">
      <c r="A311" s="30">
        <v>306</v>
      </c>
      <c r="B311" s="33" t="s">
        <v>640</v>
      </c>
      <c r="C311" s="34" t="s">
        <v>197</v>
      </c>
      <c r="D311" s="34" t="s">
        <v>641</v>
      </c>
      <c r="E311" s="35">
        <v>24</v>
      </c>
      <c r="F311" s="34">
        <v>1</v>
      </c>
      <c r="G311" s="34" t="s">
        <v>19</v>
      </c>
      <c r="H311" s="34" t="s">
        <v>73</v>
      </c>
      <c r="I311" s="36" t="s">
        <v>72</v>
      </c>
      <c r="J311" s="36" t="s">
        <v>201</v>
      </c>
      <c r="K311" s="36" t="s">
        <v>27</v>
      </c>
      <c r="L311" s="36" t="s">
        <v>198</v>
      </c>
      <c r="M311" s="36" t="s">
        <v>1818</v>
      </c>
      <c r="N311" s="34" t="s">
        <v>282</v>
      </c>
      <c r="O311" s="1" t="s">
        <v>275</v>
      </c>
      <c r="P311" s="2" t="str">
        <f>LEFT(Table1[[#This Row],['[4']]],FIND(" ",Table1[[#This Row],['[4']]],1)-1)</f>
        <v>740</v>
      </c>
      <c r="Q311" s="2" t="str">
        <f>MID(Table1[[#This Row],['[4']]],FIND("x",Table1[[#This Row],['[4']]],1)+2,FIND("x",Table1[[#This Row],['[4']]],7)-(FIND("x",Table1[[#This Row],['[4']]],1)+2))</f>
        <v xml:space="preserve">390 </v>
      </c>
      <c r="R311" s="2" t="str">
        <f>RIGHT(Table1[[#This Row],['[4']]],LEN(Table1[[#This Row],['[4']]])-(FIND("x",Table1[[#This Row],['[4']]],7)+1))</f>
        <v>635</v>
      </c>
      <c r="S311" s="2"/>
      <c r="T311" s="2">
        <f t="shared" si="4"/>
        <v>0.18326100000000001</v>
      </c>
    </row>
    <row r="312" spans="1:20" ht="30" x14ac:dyDescent="0.25">
      <c r="A312" s="30">
        <v>307</v>
      </c>
      <c r="B312" s="33" t="s">
        <v>202</v>
      </c>
      <c r="C312" s="34" t="s">
        <v>197</v>
      </c>
      <c r="D312" s="34" t="s">
        <v>297</v>
      </c>
      <c r="E312" s="35">
        <v>14</v>
      </c>
      <c r="F312" s="34">
        <v>1</v>
      </c>
      <c r="G312" s="34" t="s">
        <v>19</v>
      </c>
      <c r="H312" s="34" t="s">
        <v>73</v>
      </c>
      <c r="I312" s="36" t="s">
        <v>72</v>
      </c>
      <c r="J312" s="36" t="s">
        <v>201</v>
      </c>
      <c r="K312" s="36" t="s">
        <v>27</v>
      </c>
      <c r="L312" s="36" t="s">
        <v>198</v>
      </c>
      <c r="M312" s="36" t="s">
        <v>1818</v>
      </c>
      <c r="N312" s="34" t="s">
        <v>282</v>
      </c>
      <c r="O312" s="1" t="s">
        <v>275</v>
      </c>
      <c r="P312" s="2" t="str">
        <f>LEFT(Table1[[#This Row],['[4']]],FIND(" ",Table1[[#This Row],['[4']]],1)-1)</f>
        <v>620</v>
      </c>
      <c r="Q312" s="2" t="str">
        <f>MID(Table1[[#This Row],['[4']]],FIND("x",Table1[[#This Row],['[4']]],1)+2,FIND("x",Table1[[#This Row],['[4']]],7)-(FIND("x",Table1[[#This Row],['[4']]],1)+2))</f>
        <v xml:space="preserve">370 </v>
      </c>
      <c r="R312" s="2" t="str">
        <f>RIGHT(Table1[[#This Row],['[4']]],LEN(Table1[[#This Row],['[4']]])-(FIND("x",Table1[[#This Row],['[4']]],7)+1))</f>
        <v>340</v>
      </c>
      <c r="S312" s="2"/>
      <c r="T312" s="2">
        <f t="shared" si="4"/>
        <v>7.7995999999999996E-2</v>
      </c>
    </row>
    <row r="313" spans="1:20" ht="60" x14ac:dyDescent="0.25">
      <c r="A313" s="30">
        <v>308</v>
      </c>
      <c r="B313" s="33" t="s">
        <v>642</v>
      </c>
      <c r="C313" s="34" t="s">
        <v>18</v>
      </c>
      <c r="D313" s="34" t="s">
        <v>297</v>
      </c>
      <c r="E313" s="35">
        <v>5</v>
      </c>
      <c r="F313" s="34">
        <v>30</v>
      </c>
      <c r="G313" s="34" t="s">
        <v>19</v>
      </c>
      <c r="H313" s="34" t="s">
        <v>73</v>
      </c>
      <c r="I313" s="36" t="s">
        <v>43</v>
      </c>
      <c r="J313" s="36" t="s">
        <v>44</v>
      </c>
      <c r="K313" s="36" t="s">
        <v>27</v>
      </c>
      <c r="L313" s="36" t="s">
        <v>191</v>
      </c>
      <c r="M313" s="36" t="s">
        <v>1818</v>
      </c>
      <c r="N313" s="34" t="s">
        <v>2057</v>
      </c>
      <c r="O313" s="1" t="s">
        <v>275</v>
      </c>
      <c r="P313" s="2" t="str">
        <f>LEFT(Table1[[#This Row],['[4']]],FIND(" ",Table1[[#This Row],['[4']]],1)-1)</f>
        <v>620</v>
      </c>
      <c r="Q313" s="2" t="str">
        <f>MID(Table1[[#This Row],['[4']]],FIND("x",Table1[[#This Row],['[4']]],1)+2,FIND("x",Table1[[#This Row],['[4']]],7)-(FIND("x",Table1[[#This Row],['[4']]],1)+2))</f>
        <v xml:space="preserve">370 </v>
      </c>
      <c r="R313" s="2" t="str">
        <f>RIGHT(Table1[[#This Row],['[4']]],LEN(Table1[[#This Row],['[4']]])-(FIND("x",Table1[[#This Row],['[4']]],7)+1))</f>
        <v>340</v>
      </c>
      <c r="S313" s="2"/>
      <c r="T313" s="2">
        <f t="shared" si="4"/>
        <v>7.7995999999999996E-2</v>
      </c>
    </row>
    <row r="314" spans="1:20" ht="30" x14ac:dyDescent="0.25">
      <c r="A314" s="30">
        <v>309</v>
      </c>
      <c r="B314" s="33" t="s">
        <v>181</v>
      </c>
      <c r="C314" s="34" t="s">
        <v>11</v>
      </c>
      <c r="D314" s="34" t="s">
        <v>297</v>
      </c>
      <c r="E314" s="35">
        <v>30</v>
      </c>
      <c r="F314" s="34">
        <v>25</v>
      </c>
      <c r="G314" s="34" t="s">
        <v>19</v>
      </c>
      <c r="H314" s="34" t="s">
        <v>73</v>
      </c>
      <c r="I314" s="36" t="s">
        <v>43</v>
      </c>
      <c r="J314" s="36" t="s">
        <v>203</v>
      </c>
      <c r="K314" s="36" t="s">
        <v>27</v>
      </c>
      <c r="L314" s="36" t="s">
        <v>204</v>
      </c>
      <c r="M314" s="36" t="s">
        <v>1818</v>
      </c>
      <c r="N314" s="34" t="s">
        <v>282</v>
      </c>
      <c r="O314" s="1" t="s">
        <v>275</v>
      </c>
      <c r="P314" s="2" t="str">
        <f>LEFT(Table1[[#This Row],['[4']]],FIND(" ",Table1[[#This Row],['[4']]],1)-1)</f>
        <v>620</v>
      </c>
      <c r="Q314" s="2" t="str">
        <f>MID(Table1[[#This Row],['[4']]],FIND("x",Table1[[#This Row],['[4']]],1)+2,FIND("x",Table1[[#This Row],['[4']]],7)-(FIND("x",Table1[[#This Row],['[4']]],1)+2))</f>
        <v xml:space="preserve">370 </v>
      </c>
      <c r="R314" s="2" t="str">
        <f>RIGHT(Table1[[#This Row],['[4']]],LEN(Table1[[#This Row],['[4']]])-(FIND("x",Table1[[#This Row],['[4']]],7)+1))</f>
        <v>340</v>
      </c>
      <c r="S314" s="2"/>
      <c r="T314" s="2">
        <f t="shared" si="4"/>
        <v>7.7995999999999996E-2</v>
      </c>
    </row>
    <row r="315" spans="1:20" ht="30" x14ac:dyDescent="0.25">
      <c r="A315" s="30">
        <v>310</v>
      </c>
      <c r="B315" s="33" t="s">
        <v>643</v>
      </c>
      <c r="C315" s="34" t="s">
        <v>7</v>
      </c>
      <c r="D315" s="34" t="s">
        <v>644</v>
      </c>
      <c r="E315" s="35">
        <v>6</v>
      </c>
      <c r="F315" s="34">
        <v>1</v>
      </c>
      <c r="G315" s="34" t="s">
        <v>19</v>
      </c>
      <c r="H315" s="34" t="s">
        <v>73</v>
      </c>
      <c r="I315" s="36" t="s">
        <v>43</v>
      </c>
      <c r="J315" s="36" t="s">
        <v>205</v>
      </c>
      <c r="K315" s="36" t="s">
        <v>27</v>
      </c>
      <c r="L315" s="36" t="s">
        <v>206</v>
      </c>
      <c r="M315" s="36" t="s">
        <v>1818</v>
      </c>
      <c r="N315" s="34"/>
      <c r="O315" s="1" t="s">
        <v>275</v>
      </c>
      <c r="P315" s="2" t="str">
        <f>LEFT(Table1[[#This Row],['[4']]],FIND(" ",Table1[[#This Row],['[4']]],1)-1)</f>
        <v>435</v>
      </c>
      <c r="Q315" s="2" t="str">
        <f>MID(Table1[[#This Row],['[4']]],FIND("x",Table1[[#This Row],['[4']]],1)+2,FIND("x",Table1[[#This Row],['[4']]],7)-(FIND("x",Table1[[#This Row],['[4']]],1)+2))</f>
        <v xml:space="preserve">200 </v>
      </c>
      <c r="R315" s="2" t="str">
        <f>RIGHT(Table1[[#This Row],['[4']]],LEN(Table1[[#This Row],['[4']]])-(FIND("x",Table1[[#This Row],['[4']]],7)+1))</f>
        <v>450</v>
      </c>
      <c r="S315" s="2"/>
      <c r="T315" s="2">
        <f t="shared" si="4"/>
        <v>3.9149999999999997E-2</v>
      </c>
    </row>
    <row r="316" spans="1:20" ht="30" x14ac:dyDescent="0.25">
      <c r="A316" s="30">
        <v>311</v>
      </c>
      <c r="B316" s="33" t="s">
        <v>645</v>
      </c>
      <c r="C316" s="34" t="s">
        <v>7</v>
      </c>
      <c r="D316" s="34" t="s">
        <v>646</v>
      </c>
      <c r="E316" s="35">
        <v>4</v>
      </c>
      <c r="F316" s="34">
        <v>1</v>
      </c>
      <c r="G316" s="34" t="s">
        <v>19</v>
      </c>
      <c r="H316" s="34" t="s">
        <v>73</v>
      </c>
      <c r="I316" s="36" t="s">
        <v>43</v>
      </c>
      <c r="J316" s="36" t="s">
        <v>205</v>
      </c>
      <c r="K316" s="36" t="s">
        <v>27</v>
      </c>
      <c r="L316" s="36" t="s">
        <v>206</v>
      </c>
      <c r="M316" s="36" t="s">
        <v>1818</v>
      </c>
      <c r="N316" s="34"/>
      <c r="O316" s="1" t="s">
        <v>275</v>
      </c>
      <c r="P316" s="2" t="str">
        <f>LEFT(Table1[[#This Row],['[4']]],FIND(" ",Table1[[#This Row],['[4']]],1)-1)</f>
        <v>370</v>
      </c>
      <c r="Q316" s="2" t="str">
        <f>MID(Table1[[#This Row],['[4']]],FIND("x",Table1[[#This Row],['[4']]],1)+2,FIND("x",Table1[[#This Row],['[4']]],7)-(FIND("x",Table1[[#This Row],['[4']]],1)+2))</f>
        <v xml:space="preserve">160 </v>
      </c>
      <c r="R316" s="2" t="str">
        <f>RIGHT(Table1[[#This Row],['[4']]],LEN(Table1[[#This Row],['[4']]])-(FIND("x",Table1[[#This Row],['[4']]],7)+1))</f>
        <v>330</v>
      </c>
      <c r="S316" s="2"/>
      <c r="T316" s="2">
        <f t="shared" si="4"/>
        <v>1.9536000000000001E-2</v>
      </c>
    </row>
    <row r="317" spans="1:20" ht="30" x14ac:dyDescent="0.25">
      <c r="A317" s="30">
        <v>312</v>
      </c>
      <c r="B317" s="33" t="s">
        <v>647</v>
      </c>
      <c r="C317" s="34" t="s">
        <v>7</v>
      </c>
      <c r="D317" s="34" t="s">
        <v>648</v>
      </c>
      <c r="E317" s="35">
        <v>10</v>
      </c>
      <c r="F317" s="34">
        <v>1</v>
      </c>
      <c r="G317" s="34" t="s">
        <v>19</v>
      </c>
      <c r="H317" s="34" t="s">
        <v>73</v>
      </c>
      <c r="I317" s="36" t="s">
        <v>104</v>
      </c>
      <c r="J317" s="36" t="s">
        <v>207</v>
      </c>
      <c r="K317" s="36" t="s">
        <v>27</v>
      </c>
      <c r="L317" s="36" t="s">
        <v>30</v>
      </c>
      <c r="M317" s="36" t="s">
        <v>1818</v>
      </c>
      <c r="N317" s="34" t="s">
        <v>282</v>
      </c>
      <c r="O317" s="1" t="s">
        <v>275</v>
      </c>
      <c r="P317" s="2" t="str">
        <f>LEFT(Table1[[#This Row],['[4']]],FIND(" ",Table1[[#This Row],['[4']]],1)-1)</f>
        <v>400</v>
      </c>
      <c r="Q317" s="2" t="str">
        <f>MID(Table1[[#This Row],['[4']]],FIND("x",Table1[[#This Row],['[4']]],1)+2,FIND("x",Table1[[#This Row],['[4']]],7)-(FIND("x",Table1[[#This Row],['[4']]],1)+2))</f>
        <v xml:space="preserve">400 </v>
      </c>
      <c r="R317" s="2" t="str">
        <f>RIGHT(Table1[[#This Row],['[4']]],LEN(Table1[[#This Row],['[4']]])-(FIND("x",Table1[[#This Row],['[4']]],7)+1))</f>
        <v>300</v>
      </c>
      <c r="S317" s="2"/>
      <c r="T317" s="2">
        <f t="shared" si="4"/>
        <v>4.8000000000000001E-2</v>
      </c>
    </row>
    <row r="318" spans="1:20" ht="30" x14ac:dyDescent="0.25">
      <c r="A318" s="30">
        <v>313</v>
      </c>
      <c r="B318" s="33" t="s">
        <v>208</v>
      </c>
      <c r="C318" s="34" t="s">
        <v>7</v>
      </c>
      <c r="D318" s="34" t="s">
        <v>649</v>
      </c>
      <c r="E318" s="35">
        <v>114</v>
      </c>
      <c r="F318" s="34">
        <v>1</v>
      </c>
      <c r="G318" s="34" t="s">
        <v>19</v>
      </c>
      <c r="H318" s="34" t="s">
        <v>73</v>
      </c>
      <c r="I318" s="36" t="s">
        <v>104</v>
      </c>
      <c r="J318" s="36" t="s">
        <v>207</v>
      </c>
      <c r="K318" s="36" t="s">
        <v>27</v>
      </c>
      <c r="L318" s="36" t="s">
        <v>30</v>
      </c>
      <c r="M318" s="36" t="s">
        <v>1818</v>
      </c>
      <c r="N318" s="34" t="s">
        <v>282</v>
      </c>
      <c r="O318" s="1" t="s">
        <v>275</v>
      </c>
      <c r="P318" s="2" t="str">
        <f>LEFT(Table1[[#This Row],['[4']]],FIND(" ",Table1[[#This Row],['[4']]],1)-1)</f>
        <v>700</v>
      </c>
      <c r="Q318" s="2" t="str">
        <f>MID(Table1[[#This Row],['[4']]],FIND("x",Table1[[#This Row],['[4']]],1)+2,FIND("x",Table1[[#This Row],['[4']]],7)-(FIND("x",Table1[[#This Row],['[4']]],1)+2))</f>
        <v xml:space="preserve">1100 </v>
      </c>
      <c r="R318" s="2" t="str">
        <f>RIGHT(Table1[[#This Row],['[4']]],LEN(Table1[[#This Row],['[4']]])-(FIND("x",Table1[[#This Row],['[4']]],7)+1))</f>
        <v>1200</v>
      </c>
      <c r="S318" s="2"/>
      <c r="T318" s="2">
        <f t="shared" si="4"/>
        <v>0.92400000000000004</v>
      </c>
    </row>
    <row r="319" spans="1:20" ht="30" x14ac:dyDescent="0.25">
      <c r="A319" s="30">
        <v>314</v>
      </c>
      <c r="B319" s="33" t="s">
        <v>650</v>
      </c>
      <c r="C319" s="34" t="s">
        <v>7</v>
      </c>
      <c r="D319" s="34" t="s">
        <v>651</v>
      </c>
      <c r="E319" s="35">
        <v>12</v>
      </c>
      <c r="F319" s="34">
        <v>1</v>
      </c>
      <c r="G319" s="34" t="s">
        <v>19</v>
      </c>
      <c r="H319" s="34" t="s">
        <v>73</v>
      </c>
      <c r="I319" s="36" t="s">
        <v>104</v>
      </c>
      <c r="J319" s="36" t="s">
        <v>207</v>
      </c>
      <c r="K319" s="36" t="s">
        <v>27</v>
      </c>
      <c r="L319" s="36" t="s">
        <v>30</v>
      </c>
      <c r="M319" s="36" t="s">
        <v>1818</v>
      </c>
      <c r="N319" s="34" t="s">
        <v>282</v>
      </c>
      <c r="O319" s="1" t="s">
        <v>275</v>
      </c>
      <c r="P319" s="2" t="str">
        <f>LEFT(Table1[[#This Row],['[4']]],FIND(" ",Table1[[#This Row],['[4']]],1)-1)</f>
        <v>450</v>
      </c>
      <c r="Q319" s="2" t="str">
        <f>MID(Table1[[#This Row],['[4']]],FIND("x",Table1[[#This Row],['[4']]],1)+2,FIND("x",Table1[[#This Row],['[4']]],7)-(FIND("x",Table1[[#This Row],['[4']]],1)+2))</f>
        <v xml:space="preserve">450 </v>
      </c>
      <c r="R319" s="2" t="str">
        <f>RIGHT(Table1[[#This Row],['[4']]],LEN(Table1[[#This Row],['[4']]])-(FIND("x",Table1[[#This Row],['[4']]],7)+1))</f>
        <v>170</v>
      </c>
      <c r="S319" s="2"/>
      <c r="T319" s="2">
        <f t="shared" si="4"/>
        <v>3.4424999999999997E-2</v>
      </c>
    </row>
    <row r="320" spans="1:20" ht="30" x14ac:dyDescent="0.25">
      <c r="A320" s="30">
        <v>315</v>
      </c>
      <c r="B320" s="33" t="s">
        <v>652</v>
      </c>
      <c r="C320" s="34" t="s">
        <v>7</v>
      </c>
      <c r="D320" s="34" t="s">
        <v>653</v>
      </c>
      <c r="E320" s="35">
        <v>14</v>
      </c>
      <c r="F320" s="34">
        <v>1</v>
      </c>
      <c r="G320" s="34" t="s">
        <v>19</v>
      </c>
      <c r="H320" s="34" t="s">
        <v>73</v>
      </c>
      <c r="I320" s="36" t="s">
        <v>104</v>
      </c>
      <c r="J320" s="36" t="s">
        <v>209</v>
      </c>
      <c r="K320" s="36" t="s">
        <v>142</v>
      </c>
      <c r="L320" s="36" t="s">
        <v>210</v>
      </c>
      <c r="M320" s="36" t="s">
        <v>1818</v>
      </c>
      <c r="N320" s="34"/>
      <c r="O320" s="1" t="s">
        <v>275</v>
      </c>
      <c r="P320" s="2" t="str">
        <f>LEFT(Table1[[#This Row],['[4']]],FIND(" ",Table1[[#This Row],['[4']]],1)-1)</f>
        <v>410</v>
      </c>
      <c r="Q320" s="2" t="str">
        <f>MID(Table1[[#This Row],['[4']]],FIND("x",Table1[[#This Row],['[4']]],1)+2,FIND("x",Table1[[#This Row],['[4']]],7)-(FIND("x",Table1[[#This Row],['[4']]],1)+2))</f>
        <v xml:space="preserve">630 </v>
      </c>
      <c r="R320" s="2" t="str">
        <f>RIGHT(Table1[[#This Row],['[4']]],LEN(Table1[[#This Row],['[4']]])-(FIND("x",Table1[[#This Row],['[4']]],7)+1))</f>
        <v>1300</v>
      </c>
      <c r="S320" s="2"/>
      <c r="T320" s="2">
        <f t="shared" si="4"/>
        <v>0.33578999999999998</v>
      </c>
    </row>
    <row r="321" spans="1:20" ht="30" x14ac:dyDescent="0.25">
      <c r="A321" s="30">
        <v>316</v>
      </c>
      <c r="B321" s="33" t="s">
        <v>211</v>
      </c>
      <c r="C321" s="34" t="s">
        <v>7</v>
      </c>
      <c r="D321" s="34" t="s">
        <v>654</v>
      </c>
      <c r="E321" s="35">
        <v>3</v>
      </c>
      <c r="F321" s="34">
        <v>1</v>
      </c>
      <c r="G321" s="34" t="s">
        <v>19</v>
      </c>
      <c r="H321" s="34" t="s">
        <v>73</v>
      </c>
      <c r="I321" s="36" t="s">
        <v>104</v>
      </c>
      <c r="J321" s="36" t="s">
        <v>209</v>
      </c>
      <c r="K321" s="36" t="s">
        <v>142</v>
      </c>
      <c r="L321" s="36" t="s">
        <v>210</v>
      </c>
      <c r="M321" s="36" t="s">
        <v>1818</v>
      </c>
      <c r="N321" s="34"/>
      <c r="O321" s="1" t="s">
        <v>275</v>
      </c>
      <c r="P321" s="2" t="str">
        <f>LEFT(Table1[[#This Row],['[4']]],FIND(" ",Table1[[#This Row],['[4']]],1)-1)</f>
        <v>1220</v>
      </c>
      <c r="Q321" s="2" t="str">
        <f>MID(Table1[[#This Row],['[4']]],FIND("x",Table1[[#This Row],['[4']]],1)+2,FIND("x",Table1[[#This Row],['[4']]],7)-(FIND("x",Table1[[#This Row],['[4']]],1)+2))</f>
        <v xml:space="preserve">920 </v>
      </c>
      <c r="R321" s="2" t="str">
        <f>RIGHT(Table1[[#This Row],['[4']]],LEN(Table1[[#This Row],['[4']]])-(FIND("x",Table1[[#This Row],['[4']]],7)+1))</f>
        <v>20</v>
      </c>
      <c r="S321" s="2"/>
      <c r="T321" s="2">
        <f t="shared" si="4"/>
        <v>2.2447999999999999E-2</v>
      </c>
    </row>
    <row r="322" spans="1:20" ht="30" x14ac:dyDescent="0.25">
      <c r="A322" s="30">
        <v>317</v>
      </c>
      <c r="B322" s="33" t="s">
        <v>181</v>
      </c>
      <c r="C322" s="34" t="s">
        <v>11</v>
      </c>
      <c r="D322" s="34" t="s">
        <v>297</v>
      </c>
      <c r="E322" s="35">
        <v>20</v>
      </c>
      <c r="F322" s="34">
        <v>4</v>
      </c>
      <c r="G322" s="34" t="s">
        <v>19</v>
      </c>
      <c r="H322" s="34" t="s">
        <v>73</v>
      </c>
      <c r="I322" s="36" t="s">
        <v>104</v>
      </c>
      <c r="J322" s="36" t="s">
        <v>209</v>
      </c>
      <c r="K322" s="36" t="s">
        <v>142</v>
      </c>
      <c r="L322" s="36" t="s">
        <v>210</v>
      </c>
      <c r="M322" s="36" t="s">
        <v>1818</v>
      </c>
      <c r="N322" s="34" t="s">
        <v>282</v>
      </c>
      <c r="O322" s="1" t="s">
        <v>275</v>
      </c>
      <c r="P322" s="2" t="str">
        <f>LEFT(Table1[[#This Row],['[4']]],FIND(" ",Table1[[#This Row],['[4']]],1)-1)</f>
        <v>620</v>
      </c>
      <c r="Q322" s="2" t="str">
        <f>MID(Table1[[#This Row],['[4']]],FIND("x",Table1[[#This Row],['[4']]],1)+2,FIND("x",Table1[[#This Row],['[4']]],7)-(FIND("x",Table1[[#This Row],['[4']]],1)+2))</f>
        <v xml:space="preserve">370 </v>
      </c>
      <c r="R322" s="2" t="str">
        <f>RIGHT(Table1[[#This Row],['[4']]],LEN(Table1[[#This Row],['[4']]])-(FIND("x",Table1[[#This Row],['[4']]],7)+1))</f>
        <v>340</v>
      </c>
      <c r="S322" s="2"/>
      <c r="T322" s="2">
        <f t="shared" si="4"/>
        <v>7.7995999999999996E-2</v>
      </c>
    </row>
    <row r="323" spans="1:20" ht="30" x14ac:dyDescent="0.25">
      <c r="A323" s="30">
        <v>318</v>
      </c>
      <c r="B323" s="33" t="s">
        <v>655</v>
      </c>
      <c r="C323" s="34" t="s">
        <v>13</v>
      </c>
      <c r="D323" s="34" t="s">
        <v>656</v>
      </c>
      <c r="E323" s="35">
        <v>16</v>
      </c>
      <c r="F323" s="34">
        <v>1</v>
      </c>
      <c r="G323" s="34" t="s">
        <v>19</v>
      </c>
      <c r="H323" s="34" t="s">
        <v>73</v>
      </c>
      <c r="I323" s="36" t="s">
        <v>104</v>
      </c>
      <c r="J323" s="36" t="s">
        <v>105</v>
      </c>
      <c r="K323" s="36" t="s">
        <v>27</v>
      </c>
      <c r="L323" s="36" t="s">
        <v>198</v>
      </c>
      <c r="M323" s="36" t="s">
        <v>1818</v>
      </c>
      <c r="N323" s="34" t="s">
        <v>282</v>
      </c>
      <c r="O323" s="1" t="s">
        <v>275</v>
      </c>
      <c r="P323" s="2" t="str">
        <f>LEFT(Table1[[#This Row],['[4']]],FIND(" ",Table1[[#This Row],['[4']]],1)-1)</f>
        <v>1200</v>
      </c>
      <c r="Q323" s="2" t="str">
        <f>MID(Table1[[#This Row],['[4']]],FIND("x",Table1[[#This Row],['[4']]],1)+2,FIND("x",Table1[[#This Row],['[4']]],7)-(FIND("x",Table1[[#This Row],['[4']]],1)+2))</f>
        <v xml:space="preserve">1400 </v>
      </c>
      <c r="R323" s="2" t="str">
        <f>RIGHT(Table1[[#This Row],['[4']]],LEN(Table1[[#This Row],['[4']]])-(FIND("x",Table1[[#This Row],['[4']]],7)+1))</f>
        <v>500</v>
      </c>
      <c r="S323" s="2"/>
      <c r="T323" s="2">
        <f t="shared" si="4"/>
        <v>0.84</v>
      </c>
    </row>
    <row r="324" spans="1:20" ht="45" x14ac:dyDescent="0.25">
      <c r="A324" s="30">
        <v>319</v>
      </c>
      <c r="B324" s="33" t="s">
        <v>657</v>
      </c>
      <c r="C324" s="34" t="s">
        <v>13</v>
      </c>
      <c r="D324" s="34" t="s">
        <v>658</v>
      </c>
      <c r="E324" s="35">
        <v>18</v>
      </c>
      <c r="F324" s="34">
        <v>7</v>
      </c>
      <c r="G324" s="34" t="s">
        <v>19</v>
      </c>
      <c r="H324" s="34" t="s">
        <v>73</v>
      </c>
      <c r="I324" s="36" t="s">
        <v>104</v>
      </c>
      <c r="J324" s="36" t="s">
        <v>185</v>
      </c>
      <c r="K324" s="36" t="s">
        <v>27</v>
      </c>
      <c r="L324" s="36" t="s">
        <v>198</v>
      </c>
      <c r="M324" s="36" t="s">
        <v>1818</v>
      </c>
      <c r="N324" s="34" t="s">
        <v>282</v>
      </c>
      <c r="O324" s="1" t="s">
        <v>275</v>
      </c>
      <c r="P324" s="2" t="str">
        <f>LEFT(Table1[[#This Row],['[4']]],FIND(" ",Table1[[#This Row],['[4']]],1)-1)</f>
        <v>500</v>
      </c>
      <c r="Q324" s="2" t="str">
        <f>MID(Table1[[#This Row],['[4']]],FIND("x",Table1[[#This Row],['[4']]],1)+2,FIND("x",Table1[[#This Row],['[4']]],7)-(FIND("x",Table1[[#This Row],['[4']]],1)+2))</f>
        <v xml:space="preserve">600 </v>
      </c>
      <c r="R324" s="2" t="str">
        <f>RIGHT(Table1[[#This Row],['[4']]],LEN(Table1[[#This Row],['[4']]])-(FIND("x",Table1[[#This Row],['[4']]],7)+1))</f>
        <v>730</v>
      </c>
      <c r="S324" s="2"/>
      <c r="T324" s="2">
        <f t="shared" si="4"/>
        <v>0.219</v>
      </c>
    </row>
    <row r="325" spans="1:20" ht="30" x14ac:dyDescent="0.25">
      <c r="A325" s="30">
        <v>320</v>
      </c>
      <c r="B325" s="33" t="s">
        <v>211</v>
      </c>
      <c r="C325" s="34" t="s">
        <v>7</v>
      </c>
      <c r="D325" s="34" t="s">
        <v>659</v>
      </c>
      <c r="E325" s="35">
        <v>2</v>
      </c>
      <c r="F325" s="34">
        <v>1</v>
      </c>
      <c r="G325" s="34" t="s">
        <v>19</v>
      </c>
      <c r="H325" s="34" t="s">
        <v>73</v>
      </c>
      <c r="I325" s="36" t="s">
        <v>104</v>
      </c>
      <c r="J325" s="36" t="s">
        <v>185</v>
      </c>
      <c r="K325" s="36" t="s">
        <v>5</v>
      </c>
      <c r="L325" s="36" t="s">
        <v>228</v>
      </c>
      <c r="M325" s="36" t="s">
        <v>1818</v>
      </c>
      <c r="N325" s="34" t="s">
        <v>282</v>
      </c>
      <c r="O325" s="1" t="s">
        <v>275</v>
      </c>
      <c r="P325" s="2" t="str">
        <f>LEFT(Table1[[#This Row],['[4']]],FIND(" ",Table1[[#This Row],['[4']]],1)-1)</f>
        <v>900</v>
      </c>
      <c r="Q325" s="2" t="str">
        <f>MID(Table1[[#This Row],['[4']]],FIND("x",Table1[[#This Row],['[4']]],1)+2,FIND("x",Table1[[#This Row],['[4']]],7)-(FIND("x",Table1[[#This Row],['[4']]],1)+2))</f>
        <v xml:space="preserve">1200 </v>
      </c>
      <c r="R325" s="2" t="str">
        <f>RIGHT(Table1[[#This Row],['[4']]],LEN(Table1[[#This Row],['[4']]])-(FIND("x",Table1[[#This Row],['[4']]],7)+1))</f>
        <v>20</v>
      </c>
      <c r="S325" s="2"/>
      <c r="T325" s="2">
        <f t="shared" si="4"/>
        <v>2.1600000000000001E-2</v>
      </c>
    </row>
    <row r="326" spans="1:20" ht="30" x14ac:dyDescent="0.25">
      <c r="A326" s="30">
        <v>321</v>
      </c>
      <c r="B326" s="33" t="s">
        <v>660</v>
      </c>
      <c r="C326" s="34" t="s">
        <v>13</v>
      </c>
      <c r="D326" s="34" t="s">
        <v>661</v>
      </c>
      <c r="E326" s="35">
        <v>40</v>
      </c>
      <c r="F326" s="34">
        <v>1</v>
      </c>
      <c r="G326" s="34" t="s">
        <v>19</v>
      </c>
      <c r="H326" s="34" t="s">
        <v>73</v>
      </c>
      <c r="I326" s="36" t="s">
        <v>104</v>
      </c>
      <c r="J326" s="36" t="s">
        <v>185</v>
      </c>
      <c r="K326" s="36" t="s">
        <v>27</v>
      </c>
      <c r="L326" s="36" t="s">
        <v>198</v>
      </c>
      <c r="M326" s="36" t="s">
        <v>1818</v>
      </c>
      <c r="N326" s="34" t="s">
        <v>282</v>
      </c>
      <c r="O326" s="1" t="s">
        <v>275</v>
      </c>
      <c r="P326" s="2" t="str">
        <f>LEFT(Table1[[#This Row],['[4']]],FIND(" ",Table1[[#This Row],['[4']]],1)-1)</f>
        <v>800</v>
      </c>
      <c r="Q326" s="2" t="str">
        <f>MID(Table1[[#This Row],['[4']]],FIND("x",Table1[[#This Row],['[4']]],1)+2,FIND("x",Table1[[#This Row],['[4']]],7)-(FIND("x",Table1[[#This Row],['[4']]],1)+2))</f>
        <v xml:space="preserve">1400 </v>
      </c>
      <c r="R326" s="2" t="str">
        <f>RIGHT(Table1[[#This Row],['[4']]],LEN(Table1[[#This Row],['[4']]])-(FIND("x",Table1[[#This Row],['[4']]],7)+1))</f>
        <v>370</v>
      </c>
      <c r="S326" s="2"/>
      <c r="T326" s="2">
        <f t="shared" si="4"/>
        <v>0.41439999999999999</v>
      </c>
    </row>
    <row r="327" spans="1:20" ht="30" x14ac:dyDescent="0.25">
      <c r="A327" s="30">
        <v>322</v>
      </c>
      <c r="B327" s="33" t="s">
        <v>662</v>
      </c>
      <c r="C327" s="34" t="s">
        <v>13</v>
      </c>
      <c r="D327" s="34" t="s">
        <v>663</v>
      </c>
      <c r="E327" s="35">
        <v>28</v>
      </c>
      <c r="F327" s="34">
        <v>1</v>
      </c>
      <c r="G327" s="34" t="s">
        <v>19</v>
      </c>
      <c r="H327" s="34" t="s">
        <v>73</v>
      </c>
      <c r="I327" s="36" t="s">
        <v>104</v>
      </c>
      <c r="J327" s="36" t="s">
        <v>185</v>
      </c>
      <c r="K327" s="36" t="s">
        <v>27</v>
      </c>
      <c r="L327" s="36" t="s">
        <v>198</v>
      </c>
      <c r="M327" s="36" t="s">
        <v>1818</v>
      </c>
      <c r="N327" s="34" t="s">
        <v>282</v>
      </c>
      <c r="O327" s="1" t="s">
        <v>275</v>
      </c>
      <c r="P327" s="2" t="str">
        <f>LEFT(Table1[[#This Row],['[4']]],FIND(" ",Table1[[#This Row],['[4']]],1)-1)</f>
        <v>920</v>
      </c>
      <c r="Q327" s="2" t="str">
        <f>MID(Table1[[#This Row],['[4']]],FIND("x",Table1[[#This Row],['[4']]],1)+2,FIND("x",Table1[[#This Row],['[4']]],7)-(FIND("x",Table1[[#This Row],['[4']]],1)+2))</f>
        <v xml:space="preserve">1200 </v>
      </c>
      <c r="R327" s="2" t="str">
        <f>RIGHT(Table1[[#This Row],['[4']]],LEN(Table1[[#This Row],['[4']]])-(FIND("x",Table1[[#This Row],['[4']]],7)+1))</f>
        <v>550</v>
      </c>
      <c r="S327" s="2"/>
      <c r="T327" s="2">
        <f t="shared" ref="T327:T390" si="5">P327*Q327*R327/1000000000</f>
        <v>0.60719999999999996</v>
      </c>
    </row>
    <row r="328" spans="1:20" ht="45" x14ac:dyDescent="0.25">
      <c r="A328" s="30">
        <v>323</v>
      </c>
      <c r="B328" s="33" t="s">
        <v>664</v>
      </c>
      <c r="C328" s="34" t="s">
        <v>13</v>
      </c>
      <c r="D328" s="34" t="s">
        <v>665</v>
      </c>
      <c r="E328" s="35">
        <v>30</v>
      </c>
      <c r="F328" s="34">
        <v>1</v>
      </c>
      <c r="G328" s="34" t="s">
        <v>19</v>
      </c>
      <c r="H328" s="34" t="s">
        <v>73</v>
      </c>
      <c r="I328" s="36" t="s">
        <v>104</v>
      </c>
      <c r="J328" s="36" t="s">
        <v>185</v>
      </c>
      <c r="K328" s="36" t="s">
        <v>27</v>
      </c>
      <c r="L328" s="36" t="s">
        <v>198</v>
      </c>
      <c r="M328" s="36" t="s">
        <v>1818</v>
      </c>
      <c r="N328" s="34" t="s">
        <v>282</v>
      </c>
      <c r="O328" s="1" t="s">
        <v>275</v>
      </c>
      <c r="P328" s="2" t="str">
        <f>LEFT(Table1[[#This Row],['[4']]],FIND(" ",Table1[[#This Row],['[4']]],1)-1)</f>
        <v>1000</v>
      </c>
      <c r="Q328" s="2" t="str">
        <f>MID(Table1[[#This Row],['[4']]],FIND("x",Table1[[#This Row],['[4']]],1)+2,FIND("x",Table1[[#This Row],['[4']]],7)-(FIND("x",Table1[[#This Row],['[4']]],1)+2))</f>
        <v xml:space="preserve">700 </v>
      </c>
      <c r="R328" s="2" t="str">
        <f>RIGHT(Table1[[#This Row],['[4']]],LEN(Table1[[#This Row],['[4']]])-(FIND("x",Table1[[#This Row],['[4']]],7)+1))</f>
        <v>400</v>
      </c>
      <c r="S328" s="2"/>
      <c r="T328" s="2">
        <f t="shared" si="5"/>
        <v>0.28000000000000003</v>
      </c>
    </row>
    <row r="329" spans="1:20" ht="30" x14ac:dyDescent="0.25">
      <c r="A329" s="30">
        <v>324</v>
      </c>
      <c r="B329" s="33" t="s">
        <v>211</v>
      </c>
      <c r="C329" s="34" t="s">
        <v>7</v>
      </c>
      <c r="D329" s="34" t="s">
        <v>666</v>
      </c>
      <c r="E329" s="35">
        <v>2</v>
      </c>
      <c r="F329" s="34">
        <v>1</v>
      </c>
      <c r="G329" s="34" t="s">
        <v>19</v>
      </c>
      <c r="H329" s="34" t="s">
        <v>20</v>
      </c>
      <c r="I329" s="36" t="s">
        <v>25</v>
      </c>
      <c r="J329" s="36" t="s">
        <v>213</v>
      </c>
      <c r="K329" s="36" t="s">
        <v>27</v>
      </c>
      <c r="L329" s="36" t="s">
        <v>267</v>
      </c>
      <c r="M329" s="36" t="s">
        <v>1818</v>
      </c>
      <c r="N329" s="34" t="s">
        <v>282</v>
      </c>
      <c r="O329" s="1" t="s">
        <v>275</v>
      </c>
      <c r="P329" s="2" t="str">
        <f>LEFT(Table1[[#This Row],['[4']]],FIND(" ",Table1[[#This Row],['[4']]],1)-1)</f>
        <v>1500</v>
      </c>
      <c r="Q329" s="2" t="str">
        <f>MID(Table1[[#This Row],['[4']]],FIND("x",Table1[[#This Row],['[4']]],1)+2,FIND("x",Table1[[#This Row],['[4']]],7)-(FIND("x",Table1[[#This Row],['[4']]],1)+2))</f>
        <v xml:space="preserve">1200 </v>
      </c>
      <c r="R329" s="2" t="str">
        <f>RIGHT(Table1[[#This Row],['[4']]],LEN(Table1[[#This Row],['[4']]])-(FIND("x",Table1[[#This Row],['[4']]],7)+1))</f>
        <v>20</v>
      </c>
      <c r="S329" s="2"/>
      <c r="T329" s="2">
        <f t="shared" si="5"/>
        <v>3.5999999999999997E-2</v>
      </c>
    </row>
    <row r="330" spans="1:20" ht="30" x14ac:dyDescent="0.25">
      <c r="A330" s="30">
        <v>325</v>
      </c>
      <c r="B330" s="33" t="s">
        <v>324</v>
      </c>
      <c r="C330" s="34" t="s">
        <v>8</v>
      </c>
      <c r="D330" s="34" t="s">
        <v>325</v>
      </c>
      <c r="E330" s="35">
        <v>15</v>
      </c>
      <c r="F330" s="34">
        <v>1</v>
      </c>
      <c r="G330" s="34" t="s">
        <v>19</v>
      </c>
      <c r="H330" s="34" t="s">
        <v>73</v>
      </c>
      <c r="I330" s="36" t="s">
        <v>104</v>
      </c>
      <c r="J330" s="36" t="s">
        <v>214</v>
      </c>
      <c r="K330" s="36" t="s">
        <v>75</v>
      </c>
      <c r="L330" s="36" t="s">
        <v>235</v>
      </c>
      <c r="M330" s="36" t="s">
        <v>1818</v>
      </c>
      <c r="N330" s="34" t="s">
        <v>282</v>
      </c>
      <c r="O330" s="1" t="s">
        <v>275</v>
      </c>
      <c r="P330" s="2" t="str">
        <f>LEFT(Table1[[#This Row],['[4']]],FIND(" ",Table1[[#This Row],['[4']]],1)-1)</f>
        <v>600</v>
      </c>
      <c r="Q330" s="2" t="str">
        <f>MID(Table1[[#This Row],['[4']]],FIND("x",Table1[[#This Row],['[4']]],1)+2,FIND("x",Table1[[#This Row],['[4']]],7)-(FIND("x",Table1[[#This Row],['[4']]],1)+2))</f>
        <v xml:space="preserve">400 </v>
      </c>
      <c r="R330" s="2" t="str">
        <f>RIGHT(Table1[[#This Row],['[4']]],LEN(Table1[[#This Row],['[4']]])-(FIND("x",Table1[[#This Row],['[4']]],7)+1))</f>
        <v>1950</v>
      </c>
      <c r="S330" s="2"/>
      <c r="T330" s="2">
        <f t="shared" si="5"/>
        <v>0.46800000000000003</v>
      </c>
    </row>
    <row r="331" spans="1:20" ht="30" x14ac:dyDescent="0.25">
      <c r="A331" s="30">
        <v>326</v>
      </c>
      <c r="B331" s="33" t="s">
        <v>667</v>
      </c>
      <c r="C331" s="34" t="s">
        <v>8</v>
      </c>
      <c r="D331" s="34" t="s">
        <v>567</v>
      </c>
      <c r="E331" s="35">
        <v>15</v>
      </c>
      <c r="F331" s="34">
        <v>2</v>
      </c>
      <c r="G331" s="34" t="s">
        <v>19</v>
      </c>
      <c r="H331" s="34" t="s">
        <v>73</v>
      </c>
      <c r="I331" s="36" t="s">
        <v>104</v>
      </c>
      <c r="J331" s="36" t="s">
        <v>214</v>
      </c>
      <c r="K331" s="36" t="s">
        <v>75</v>
      </c>
      <c r="L331" s="36" t="s">
        <v>235</v>
      </c>
      <c r="M331" s="36" t="s">
        <v>1818</v>
      </c>
      <c r="N331" s="34" t="s">
        <v>282</v>
      </c>
      <c r="O331" s="1" t="s">
        <v>275</v>
      </c>
      <c r="P331" s="2" t="str">
        <f>LEFT(Table1[[#This Row],['[4']]],FIND(" ",Table1[[#This Row],['[4']]],1)-1)</f>
        <v>1700</v>
      </c>
      <c r="Q331" s="2" t="str">
        <f>MID(Table1[[#This Row],['[4']]],FIND("x",Table1[[#This Row],['[4']]],1)+2,FIND("x",Table1[[#This Row],['[4']]],7)-(FIND("x",Table1[[#This Row],['[4']]],1)+2))</f>
        <v xml:space="preserve">1200 </v>
      </c>
      <c r="R331" s="2" t="str">
        <f>RIGHT(Table1[[#This Row],['[4']]],LEN(Table1[[#This Row],['[4']]])-(FIND("x",Table1[[#This Row],['[4']]],7)+1))</f>
        <v>750</v>
      </c>
      <c r="S331" s="2"/>
      <c r="T331" s="2">
        <f t="shared" si="5"/>
        <v>1.53</v>
      </c>
    </row>
    <row r="332" spans="1:20" ht="30" x14ac:dyDescent="0.25">
      <c r="A332" s="30">
        <v>327</v>
      </c>
      <c r="B332" s="33" t="s">
        <v>285</v>
      </c>
      <c r="C332" s="34" t="s">
        <v>8</v>
      </c>
      <c r="D332" s="34" t="s">
        <v>604</v>
      </c>
      <c r="E332" s="35">
        <v>10</v>
      </c>
      <c r="F332" s="34">
        <v>1</v>
      </c>
      <c r="G332" s="34" t="s">
        <v>19</v>
      </c>
      <c r="H332" s="34" t="s">
        <v>73</v>
      </c>
      <c r="I332" s="36" t="s">
        <v>104</v>
      </c>
      <c r="J332" s="36" t="s">
        <v>214</v>
      </c>
      <c r="K332" s="36" t="s">
        <v>75</v>
      </c>
      <c r="L332" s="36" t="s">
        <v>235</v>
      </c>
      <c r="M332" s="36" t="s">
        <v>1818</v>
      </c>
      <c r="N332" s="34" t="s">
        <v>282</v>
      </c>
      <c r="O332" s="1" t="s">
        <v>275</v>
      </c>
      <c r="P332" s="2" t="str">
        <f>LEFT(Table1[[#This Row],['[4']]],FIND(" ",Table1[[#This Row],['[4']]],1)-1)</f>
        <v>450</v>
      </c>
      <c r="Q332" s="2" t="str">
        <f>MID(Table1[[#This Row],['[4']]],FIND("x",Table1[[#This Row],['[4']]],1)+2,FIND("x",Table1[[#This Row],['[4']]],7)-(FIND("x",Table1[[#This Row],['[4']]],1)+2))</f>
        <v xml:space="preserve">600 </v>
      </c>
      <c r="R332" s="2" t="str">
        <f>RIGHT(Table1[[#This Row],['[4']]],LEN(Table1[[#This Row],['[4']]])-(FIND("x",Table1[[#This Row],['[4']]],7)+1))</f>
        <v>650</v>
      </c>
      <c r="S332" s="2"/>
      <c r="T332" s="2">
        <f t="shared" si="5"/>
        <v>0.17549999999999999</v>
      </c>
    </row>
    <row r="333" spans="1:20" ht="30" x14ac:dyDescent="0.25">
      <c r="A333" s="30">
        <v>328</v>
      </c>
      <c r="B333" s="33" t="s">
        <v>285</v>
      </c>
      <c r="C333" s="34" t="s">
        <v>8</v>
      </c>
      <c r="D333" s="34" t="s">
        <v>604</v>
      </c>
      <c r="E333" s="35">
        <v>10</v>
      </c>
      <c r="F333" s="34">
        <v>1</v>
      </c>
      <c r="G333" s="34" t="s">
        <v>19</v>
      </c>
      <c r="H333" s="34" t="s">
        <v>73</v>
      </c>
      <c r="I333" s="36" t="s">
        <v>104</v>
      </c>
      <c r="J333" s="36" t="s">
        <v>214</v>
      </c>
      <c r="K333" s="36" t="s">
        <v>75</v>
      </c>
      <c r="L333" s="36" t="s">
        <v>235</v>
      </c>
      <c r="M333" s="36" t="s">
        <v>1818</v>
      </c>
      <c r="N333" s="34"/>
      <c r="O333" s="1" t="s">
        <v>275</v>
      </c>
      <c r="P333" s="2" t="str">
        <f>LEFT(Table1[[#This Row],['[4']]],FIND(" ",Table1[[#This Row],['[4']]],1)-1)</f>
        <v>450</v>
      </c>
      <c r="Q333" s="2" t="str">
        <f>MID(Table1[[#This Row],['[4']]],FIND("x",Table1[[#This Row],['[4']]],1)+2,FIND("x",Table1[[#This Row],['[4']]],7)-(FIND("x",Table1[[#This Row],['[4']]],1)+2))</f>
        <v xml:space="preserve">600 </v>
      </c>
      <c r="R333" s="2" t="str">
        <f>RIGHT(Table1[[#This Row],['[4']]],LEN(Table1[[#This Row],['[4']]])-(FIND("x",Table1[[#This Row],['[4']]],7)+1))</f>
        <v>650</v>
      </c>
      <c r="S333" s="2"/>
      <c r="T333" s="2">
        <f t="shared" si="5"/>
        <v>0.17549999999999999</v>
      </c>
    </row>
    <row r="334" spans="1:20" ht="30" x14ac:dyDescent="0.25">
      <c r="A334" s="30">
        <v>329</v>
      </c>
      <c r="B334" s="33" t="s">
        <v>668</v>
      </c>
      <c r="C334" s="34" t="s">
        <v>8</v>
      </c>
      <c r="D334" s="34" t="s">
        <v>669</v>
      </c>
      <c r="E334" s="35">
        <v>20</v>
      </c>
      <c r="F334" s="34">
        <v>1</v>
      </c>
      <c r="G334" s="34" t="s">
        <v>19</v>
      </c>
      <c r="H334" s="34" t="s">
        <v>20</v>
      </c>
      <c r="I334" s="36">
        <v>2</v>
      </c>
      <c r="J334" s="36">
        <v>237</v>
      </c>
      <c r="K334" s="36" t="s">
        <v>75</v>
      </c>
      <c r="L334" s="36">
        <v>730</v>
      </c>
      <c r="M334" s="36" t="s">
        <v>1818</v>
      </c>
      <c r="N334" s="34"/>
      <c r="O334" s="1" t="s">
        <v>275</v>
      </c>
      <c r="P334" s="2" t="str">
        <f>LEFT(Table1[[#This Row],['[4']]],FIND(" ",Table1[[#This Row],['[4']]],1)-1)</f>
        <v>800</v>
      </c>
      <c r="Q334" s="2" t="str">
        <f>MID(Table1[[#This Row],['[4']]],FIND("x",Table1[[#This Row],['[4']]],1)+2,FIND("x",Table1[[#This Row],['[4']]],7)-(FIND("x",Table1[[#This Row],['[4']]],1)+2))</f>
        <v xml:space="preserve">350 </v>
      </c>
      <c r="R334" s="2" t="str">
        <f>RIGHT(Table1[[#This Row],['[4']]],LEN(Table1[[#This Row],['[4']]])-(FIND("x",Table1[[#This Row],['[4']]],7)+1))</f>
        <v>2600</v>
      </c>
      <c r="S334" s="2"/>
      <c r="T334" s="2">
        <f t="shared" si="5"/>
        <v>0.72799999999999998</v>
      </c>
    </row>
    <row r="335" spans="1:20" ht="30" x14ac:dyDescent="0.25">
      <c r="A335" s="30">
        <v>330</v>
      </c>
      <c r="B335" s="33" t="s">
        <v>670</v>
      </c>
      <c r="C335" s="34" t="s">
        <v>8</v>
      </c>
      <c r="D335" s="34" t="s">
        <v>669</v>
      </c>
      <c r="E335" s="35">
        <v>20</v>
      </c>
      <c r="F335" s="34">
        <v>1</v>
      </c>
      <c r="G335" s="34" t="s">
        <v>19</v>
      </c>
      <c r="H335" s="34" t="s">
        <v>20</v>
      </c>
      <c r="I335" s="36">
        <v>2</v>
      </c>
      <c r="J335" s="36">
        <v>237</v>
      </c>
      <c r="K335" s="36" t="s">
        <v>75</v>
      </c>
      <c r="L335" s="36">
        <v>730</v>
      </c>
      <c r="M335" s="36" t="s">
        <v>1818</v>
      </c>
      <c r="N335" s="34"/>
      <c r="O335" s="1" t="s">
        <v>275</v>
      </c>
      <c r="P335" s="2" t="str">
        <f>LEFT(Table1[[#This Row],['[4']]],FIND(" ",Table1[[#This Row],['[4']]],1)-1)</f>
        <v>800</v>
      </c>
      <c r="Q335" s="2" t="str">
        <f>MID(Table1[[#This Row],['[4']]],FIND("x",Table1[[#This Row],['[4']]],1)+2,FIND("x",Table1[[#This Row],['[4']]],7)-(FIND("x",Table1[[#This Row],['[4']]],1)+2))</f>
        <v xml:space="preserve">350 </v>
      </c>
      <c r="R335" s="2" t="str">
        <f>RIGHT(Table1[[#This Row],['[4']]],LEN(Table1[[#This Row],['[4']]])-(FIND("x",Table1[[#This Row],['[4']]],7)+1))</f>
        <v>2600</v>
      </c>
      <c r="S335" s="2"/>
      <c r="T335" s="2">
        <f t="shared" si="5"/>
        <v>0.72799999999999998</v>
      </c>
    </row>
    <row r="336" spans="1:20" ht="30" x14ac:dyDescent="0.25">
      <c r="A336" s="30">
        <v>331</v>
      </c>
      <c r="B336" s="33" t="s">
        <v>324</v>
      </c>
      <c r="C336" s="34" t="s">
        <v>8</v>
      </c>
      <c r="D336" s="34" t="s">
        <v>669</v>
      </c>
      <c r="E336" s="35">
        <v>20</v>
      </c>
      <c r="F336" s="34">
        <v>1</v>
      </c>
      <c r="G336" s="34" t="s">
        <v>19</v>
      </c>
      <c r="H336" s="34" t="s">
        <v>20</v>
      </c>
      <c r="I336" s="36">
        <v>2</v>
      </c>
      <c r="J336" s="36">
        <v>237</v>
      </c>
      <c r="K336" s="36" t="s">
        <v>75</v>
      </c>
      <c r="L336" s="36">
        <v>730</v>
      </c>
      <c r="M336" s="36" t="s">
        <v>1818</v>
      </c>
      <c r="N336" s="34"/>
      <c r="O336" s="1" t="s">
        <v>275</v>
      </c>
      <c r="P336" s="2" t="str">
        <f>LEFT(Table1[[#This Row],['[4']]],FIND(" ",Table1[[#This Row],['[4']]],1)-1)</f>
        <v>800</v>
      </c>
      <c r="Q336" s="2" t="str">
        <f>MID(Table1[[#This Row],['[4']]],FIND("x",Table1[[#This Row],['[4']]],1)+2,FIND("x",Table1[[#This Row],['[4']]],7)-(FIND("x",Table1[[#This Row],['[4']]],1)+2))</f>
        <v xml:space="preserve">350 </v>
      </c>
      <c r="R336" s="2" t="str">
        <f>RIGHT(Table1[[#This Row],['[4']]],LEN(Table1[[#This Row],['[4']]])-(FIND("x",Table1[[#This Row],['[4']]],7)+1))</f>
        <v>2600</v>
      </c>
      <c r="S336" s="2"/>
      <c r="T336" s="2">
        <f t="shared" si="5"/>
        <v>0.72799999999999998</v>
      </c>
    </row>
    <row r="337" spans="1:20" ht="30" x14ac:dyDescent="0.25">
      <c r="A337" s="30">
        <v>332</v>
      </c>
      <c r="B337" s="33" t="s">
        <v>671</v>
      </c>
      <c r="C337" s="34" t="s">
        <v>8</v>
      </c>
      <c r="D337" s="34" t="s">
        <v>669</v>
      </c>
      <c r="E337" s="35">
        <v>20</v>
      </c>
      <c r="F337" s="34">
        <v>1</v>
      </c>
      <c r="G337" s="34" t="s">
        <v>19</v>
      </c>
      <c r="H337" s="34" t="s">
        <v>20</v>
      </c>
      <c r="I337" s="36">
        <v>2</v>
      </c>
      <c r="J337" s="36">
        <v>237</v>
      </c>
      <c r="K337" s="36" t="s">
        <v>75</v>
      </c>
      <c r="L337" s="36">
        <v>730</v>
      </c>
      <c r="M337" s="36" t="s">
        <v>1818</v>
      </c>
      <c r="N337" s="34"/>
      <c r="O337" s="1" t="s">
        <v>275</v>
      </c>
      <c r="P337" s="2" t="str">
        <f>LEFT(Table1[[#This Row],['[4']]],FIND(" ",Table1[[#This Row],['[4']]],1)-1)</f>
        <v>800</v>
      </c>
      <c r="Q337" s="2" t="str">
        <f>MID(Table1[[#This Row],['[4']]],FIND("x",Table1[[#This Row],['[4']]],1)+2,FIND("x",Table1[[#This Row],['[4']]],7)-(FIND("x",Table1[[#This Row],['[4']]],1)+2))</f>
        <v xml:space="preserve">350 </v>
      </c>
      <c r="R337" s="2" t="str">
        <f>RIGHT(Table1[[#This Row],['[4']]],LEN(Table1[[#This Row],['[4']]])-(FIND("x",Table1[[#This Row],['[4']]],7)+1))</f>
        <v>2600</v>
      </c>
      <c r="S337" s="2"/>
      <c r="T337" s="2">
        <f t="shared" si="5"/>
        <v>0.72799999999999998</v>
      </c>
    </row>
    <row r="338" spans="1:20" ht="30" x14ac:dyDescent="0.25">
      <c r="A338" s="30">
        <v>333</v>
      </c>
      <c r="B338" s="33" t="s">
        <v>672</v>
      </c>
      <c r="C338" s="34" t="s">
        <v>8</v>
      </c>
      <c r="D338" s="34" t="s">
        <v>669</v>
      </c>
      <c r="E338" s="35">
        <v>20</v>
      </c>
      <c r="F338" s="34">
        <v>1</v>
      </c>
      <c r="G338" s="34" t="s">
        <v>19</v>
      </c>
      <c r="H338" s="34" t="s">
        <v>20</v>
      </c>
      <c r="I338" s="36">
        <v>2</v>
      </c>
      <c r="J338" s="36">
        <v>237</v>
      </c>
      <c r="K338" s="36" t="s">
        <v>75</v>
      </c>
      <c r="L338" s="36">
        <v>730</v>
      </c>
      <c r="M338" s="36" t="s">
        <v>1818</v>
      </c>
      <c r="N338" s="34"/>
      <c r="O338" s="1" t="s">
        <v>275</v>
      </c>
      <c r="P338" s="2" t="str">
        <f>LEFT(Table1[[#This Row],['[4']]],FIND(" ",Table1[[#This Row],['[4']]],1)-1)</f>
        <v>800</v>
      </c>
      <c r="Q338" s="2" t="str">
        <f>MID(Table1[[#This Row],['[4']]],FIND("x",Table1[[#This Row],['[4']]],1)+2,FIND("x",Table1[[#This Row],['[4']]],7)-(FIND("x",Table1[[#This Row],['[4']]],1)+2))</f>
        <v xml:space="preserve">350 </v>
      </c>
      <c r="R338" s="2" t="str">
        <f>RIGHT(Table1[[#This Row],['[4']]],LEN(Table1[[#This Row],['[4']]])-(FIND("x",Table1[[#This Row],['[4']]],7)+1))</f>
        <v>2600</v>
      </c>
      <c r="S338" s="2"/>
      <c r="T338" s="2">
        <f t="shared" si="5"/>
        <v>0.72799999999999998</v>
      </c>
    </row>
    <row r="339" spans="1:20" ht="30" x14ac:dyDescent="0.25">
      <c r="A339" s="30">
        <v>334</v>
      </c>
      <c r="B339" s="33" t="s">
        <v>672</v>
      </c>
      <c r="C339" s="34" t="s">
        <v>8</v>
      </c>
      <c r="D339" s="34" t="s">
        <v>669</v>
      </c>
      <c r="E339" s="35">
        <v>20</v>
      </c>
      <c r="F339" s="34">
        <v>1</v>
      </c>
      <c r="G339" s="34" t="s">
        <v>19</v>
      </c>
      <c r="H339" s="34" t="s">
        <v>20</v>
      </c>
      <c r="I339" s="36">
        <v>2</v>
      </c>
      <c r="J339" s="36">
        <v>237</v>
      </c>
      <c r="K339" s="36" t="s">
        <v>75</v>
      </c>
      <c r="L339" s="36">
        <v>730</v>
      </c>
      <c r="M339" s="36" t="s">
        <v>1818</v>
      </c>
      <c r="N339" s="34"/>
      <c r="O339" s="1" t="s">
        <v>275</v>
      </c>
      <c r="P339" s="2" t="str">
        <f>LEFT(Table1[[#This Row],['[4']]],FIND(" ",Table1[[#This Row],['[4']]],1)-1)</f>
        <v>800</v>
      </c>
      <c r="Q339" s="2" t="str">
        <f>MID(Table1[[#This Row],['[4']]],FIND("x",Table1[[#This Row],['[4']]],1)+2,FIND("x",Table1[[#This Row],['[4']]],7)-(FIND("x",Table1[[#This Row],['[4']]],1)+2))</f>
        <v xml:space="preserve">350 </v>
      </c>
      <c r="R339" s="2" t="str">
        <f>RIGHT(Table1[[#This Row],['[4']]],LEN(Table1[[#This Row],['[4']]])-(FIND("x",Table1[[#This Row],['[4']]],7)+1))</f>
        <v>2600</v>
      </c>
      <c r="S339" s="2"/>
      <c r="T339" s="2">
        <f t="shared" si="5"/>
        <v>0.72799999999999998</v>
      </c>
    </row>
    <row r="340" spans="1:20" ht="30" x14ac:dyDescent="0.25">
      <c r="A340" s="30">
        <v>335</v>
      </c>
      <c r="B340" s="33" t="s">
        <v>672</v>
      </c>
      <c r="C340" s="34" t="s">
        <v>8</v>
      </c>
      <c r="D340" s="34" t="s">
        <v>669</v>
      </c>
      <c r="E340" s="35">
        <v>20</v>
      </c>
      <c r="F340" s="34">
        <v>1</v>
      </c>
      <c r="G340" s="34" t="s">
        <v>19</v>
      </c>
      <c r="H340" s="34" t="s">
        <v>20</v>
      </c>
      <c r="I340" s="36">
        <v>2</v>
      </c>
      <c r="J340" s="36">
        <v>237</v>
      </c>
      <c r="K340" s="36" t="s">
        <v>75</v>
      </c>
      <c r="L340" s="36">
        <v>730</v>
      </c>
      <c r="M340" s="36" t="s">
        <v>1818</v>
      </c>
      <c r="N340" s="34"/>
      <c r="O340" s="1" t="s">
        <v>275</v>
      </c>
      <c r="P340" s="2" t="str">
        <f>LEFT(Table1[[#This Row],['[4']]],FIND(" ",Table1[[#This Row],['[4']]],1)-1)</f>
        <v>800</v>
      </c>
      <c r="Q340" s="2" t="str">
        <f>MID(Table1[[#This Row],['[4']]],FIND("x",Table1[[#This Row],['[4']]],1)+2,FIND("x",Table1[[#This Row],['[4']]],7)-(FIND("x",Table1[[#This Row],['[4']]],1)+2))</f>
        <v xml:space="preserve">350 </v>
      </c>
      <c r="R340" s="2" t="str">
        <f>RIGHT(Table1[[#This Row],['[4']]],LEN(Table1[[#This Row],['[4']]])-(FIND("x",Table1[[#This Row],['[4']]],7)+1))</f>
        <v>2600</v>
      </c>
      <c r="S340" s="2"/>
      <c r="T340" s="2">
        <f t="shared" si="5"/>
        <v>0.72799999999999998</v>
      </c>
    </row>
    <row r="341" spans="1:20" ht="30" x14ac:dyDescent="0.25">
      <c r="A341" s="30">
        <v>336</v>
      </c>
      <c r="B341" s="33" t="s">
        <v>672</v>
      </c>
      <c r="C341" s="34" t="s">
        <v>8</v>
      </c>
      <c r="D341" s="34" t="s">
        <v>669</v>
      </c>
      <c r="E341" s="35">
        <v>20</v>
      </c>
      <c r="F341" s="34">
        <v>1</v>
      </c>
      <c r="G341" s="34" t="s">
        <v>19</v>
      </c>
      <c r="H341" s="34" t="s">
        <v>20</v>
      </c>
      <c r="I341" s="36">
        <v>2</v>
      </c>
      <c r="J341" s="36">
        <v>237</v>
      </c>
      <c r="K341" s="36" t="s">
        <v>75</v>
      </c>
      <c r="L341" s="36">
        <v>730</v>
      </c>
      <c r="M341" s="36" t="s">
        <v>1818</v>
      </c>
      <c r="N341" s="34"/>
      <c r="O341" s="1" t="s">
        <v>275</v>
      </c>
      <c r="P341" s="2" t="str">
        <f>LEFT(Table1[[#This Row],['[4']]],FIND(" ",Table1[[#This Row],['[4']]],1)-1)</f>
        <v>800</v>
      </c>
      <c r="Q341" s="2" t="str">
        <f>MID(Table1[[#This Row],['[4']]],FIND("x",Table1[[#This Row],['[4']]],1)+2,FIND("x",Table1[[#This Row],['[4']]],7)-(FIND("x",Table1[[#This Row],['[4']]],1)+2))</f>
        <v xml:space="preserve">350 </v>
      </c>
      <c r="R341" s="2" t="str">
        <f>RIGHT(Table1[[#This Row],['[4']]],LEN(Table1[[#This Row],['[4']]])-(FIND("x",Table1[[#This Row],['[4']]],7)+1))</f>
        <v>2600</v>
      </c>
      <c r="S341" s="2"/>
      <c r="T341" s="2">
        <f t="shared" si="5"/>
        <v>0.72799999999999998</v>
      </c>
    </row>
    <row r="342" spans="1:20" ht="30" x14ac:dyDescent="0.25">
      <c r="A342" s="30">
        <v>337</v>
      </c>
      <c r="B342" s="33" t="s">
        <v>672</v>
      </c>
      <c r="C342" s="34" t="s">
        <v>8</v>
      </c>
      <c r="D342" s="34" t="s">
        <v>669</v>
      </c>
      <c r="E342" s="35">
        <v>20</v>
      </c>
      <c r="F342" s="34">
        <v>1</v>
      </c>
      <c r="G342" s="34" t="s">
        <v>19</v>
      </c>
      <c r="H342" s="34" t="s">
        <v>20</v>
      </c>
      <c r="I342" s="36">
        <v>2</v>
      </c>
      <c r="J342" s="36">
        <v>237</v>
      </c>
      <c r="K342" s="36" t="s">
        <v>75</v>
      </c>
      <c r="L342" s="36">
        <v>730</v>
      </c>
      <c r="M342" s="36" t="s">
        <v>1818</v>
      </c>
      <c r="N342" s="34"/>
      <c r="O342" s="1" t="s">
        <v>275</v>
      </c>
      <c r="P342" s="2" t="str">
        <f>LEFT(Table1[[#This Row],['[4']]],FIND(" ",Table1[[#This Row],['[4']]],1)-1)</f>
        <v>800</v>
      </c>
      <c r="Q342" s="2" t="str">
        <f>MID(Table1[[#This Row],['[4']]],FIND("x",Table1[[#This Row],['[4']]],1)+2,FIND("x",Table1[[#This Row],['[4']]],7)-(FIND("x",Table1[[#This Row],['[4']]],1)+2))</f>
        <v xml:space="preserve">350 </v>
      </c>
      <c r="R342" s="2" t="str">
        <f>RIGHT(Table1[[#This Row],['[4']]],LEN(Table1[[#This Row],['[4']]])-(FIND("x",Table1[[#This Row],['[4']]],7)+1))</f>
        <v>2600</v>
      </c>
      <c r="S342" s="2"/>
      <c r="T342" s="2">
        <f t="shared" si="5"/>
        <v>0.72799999999999998</v>
      </c>
    </row>
    <row r="343" spans="1:20" ht="30" x14ac:dyDescent="0.25">
      <c r="A343" s="30">
        <v>338</v>
      </c>
      <c r="B343" s="33" t="s">
        <v>672</v>
      </c>
      <c r="C343" s="34" t="s">
        <v>8</v>
      </c>
      <c r="D343" s="34" t="s">
        <v>669</v>
      </c>
      <c r="E343" s="35">
        <v>20</v>
      </c>
      <c r="F343" s="34">
        <v>1</v>
      </c>
      <c r="G343" s="34" t="s">
        <v>19</v>
      </c>
      <c r="H343" s="34" t="s">
        <v>20</v>
      </c>
      <c r="I343" s="36">
        <v>2</v>
      </c>
      <c r="J343" s="36">
        <v>237</v>
      </c>
      <c r="K343" s="36" t="s">
        <v>75</v>
      </c>
      <c r="L343" s="36">
        <v>730</v>
      </c>
      <c r="M343" s="36" t="s">
        <v>1818</v>
      </c>
      <c r="N343" s="34"/>
      <c r="O343" s="1" t="s">
        <v>275</v>
      </c>
      <c r="P343" s="2" t="str">
        <f>LEFT(Table1[[#This Row],['[4']]],FIND(" ",Table1[[#This Row],['[4']]],1)-1)</f>
        <v>800</v>
      </c>
      <c r="Q343" s="2" t="str">
        <f>MID(Table1[[#This Row],['[4']]],FIND("x",Table1[[#This Row],['[4']]],1)+2,FIND("x",Table1[[#This Row],['[4']]],7)-(FIND("x",Table1[[#This Row],['[4']]],1)+2))</f>
        <v xml:space="preserve">350 </v>
      </c>
      <c r="R343" s="2" t="str">
        <f>RIGHT(Table1[[#This Row],['[4']]],LEN(Table1[[#This Row],['[4']]])-(FIND("x",Table1[[#This Row],['[4']]],7)+1))</f>
        <v>2600</v>
      </c>
      <c r="S343" s="2"/>
      <c r="T343" s="2">
        <f t="shared" si="5"/>
        <v>0.72799999999999998</v>
      </c>
    </row>
    <row r="344" spans="1:20" ht="30" x14ac:dyDescent="0.25">
      <c r="A344" s="30">
        <v>339</v>
      </c>
      <c r="B344" s="33" t="s">
        <v>672</v>
      </c>
      <c r="C344" s="34" t="s">
        <v>8</v>
      </c>
      <c r="D344" s="34" t="s">
        <v>669</v>
      </c>
      <c r="E344" s="35">
        <v>20</v>
      </c>
      <c r="F344" s="34">
        <v>1</v>
      </c>
      <c r="G344" s="34" t="s">
        <v>19</v>
      </c>
      <c r="H344" s="34" t="s">
        <v>20</v>
      </c>
      <c r="I344" s="36">
        <v>2</v>
      </c>
      <c r="J344" s="36">
        <v>237</v>
      </c>
      <c r="K344" s="36" t="s">
        <v>75</v>
      </c>
      <c r="L344" s="36">
        <v>730</v>
      </c>
      <c r="M344" s="36" t="s">
        <v>1818</v>
      </c>
      <c r="N344" s="34"/>
      <c r="O344" s="1" t="s">
        <v>275</v>
      </c>
      <c r="P344" s="2" t="str">
        <f>LEFT(Table1[[#This Row],['[4']]],FIND(" ",Table1[[#This Row],['[4']]],1)-1)</f>
        <v>800</v>
      </c>
      <c r="Q344" s="2" t="str">
        <f>MID(Table1[[#This Row],['[4']]],FIND("x",Table1[[#This Row],['[4']]],1)+2,FIND("x",Table1[[#This Row],['[4']]],7)-(FIND("x",Table1[[#This Row],['[4']]],1)+2))</f>
        <v xml:space="preserve">350 </v>
      </c>
      <c r="R344" s="2" t="str">
        <f>RIGHT(Table1[[#This Row],['[4']]],LEN(Table1[[#This Row],['[4']]])-(FIND("x",Table1[[#This Row],['[4']]],7)+1))</f>
        <v>2600</v>
      </c>
      <c r="S344" s="2"/>
      <c r="T344" s="2">
        <f t="shared" si="5"/>
        <v>0.72799999999999998</v>
      </c>
    </row>
    <row r="345" spans="1:20" ht="30" x14ac:dyDescent="0.25">
      <c r="A345" s="30">
        <v>340</v>
      </c>
      <c r="B345" s="33" t="s">
        <v>672</v>
      </c>
      <c r="C345" s="34" t="s">
        <v>8</v>
      </c>
      <c r="D345" s="34" t="s">
        <v>669</v>
      </c>
      <c r="E345" s="35">
        <v>20</v>
      </c>
      <c r="F345" s="34">
        <v>1</v>
      </c>
      <c r="G345" s="34" t="s">
        <v>19</v>
      </c>
      <c r="H345" s="34" t="s">
        <v>20</v>
      </c>
      <c r="I345" s="36">
        <v>2</v>
      </c>
      <c r="J345" s="36">
        <v>237</v>
      </c>
      <c r="K345" s="36" t="s">
        <v>75</v>
      </c>
      <c r="L345" s="36">
        <v>730</v>
      </c>
      <c r="M345" s="36" t="s">
        <v>1818</v>
      </c>
      <c r="N345" s="34"/>
      <c r="O345" s="1" t="s">
        <v>275</v>
      </c>
      <c r="P345" s="2" t="str">
        <f>LEFT(Table1[[#This Row],['[4']]],FIND(" ",Table1[[#This Row],['[4']]],1)-1)</f>
        <v>800</v>
      </c>
      <c r="Q345" s="2" t="str">
        <f>MID(Table1[[#This Row],['[4']]],FIND("x",Table1[[#This Row],['[4']]],1)+2,FIND("x",Table1[[#This Row],['[4']]],7)-(FIND("x",Table1[[#This Row],['[4']]],1)+2))</f>
        <v xml:space="preserve">350 </v>
      </c>
      <c r="R345" s="2" t="str">
        <f>RIGHT(Table1[[#This Row],['[4']]],LEN(Table1[[#This Row],['[4']]])-(FIND("x",Table1[[#This Row],['[4']]],7)+1))</f>
        <v>2600</v>
      </c>
      <c r="S345" s="2"/>
      <c r="T345" s="2">
        <f t="shared" si="5"/>
        <v>0.72799999999999998</v>
      </c>
    </row>
    <row r="346" spans="1:20" ht="30" x14ac:dyDescent="0.25">
      <c r="A346" s="30">
        <v>341</v>
      </c>
      <c r="B346" s="33" t="s">
        <v>672</v>
      </c>
      <c r="C346" s="34" t="s">
        <v>8</v>
      </c>
      <c r="D346" s="34" t="s">
        <v>669</v>
      </c>
      <c r="E346" s="35">
        <v>20</v>
      </c>
      <c r="F346" s="34">
        <v>1</v>
      </c>
      <c r="G346" s="34" t="s">
        <v>19</v>
      </c>
      <c r="H346" s="34" t="s">
        <v>20</v>
      </c>
      <c r="I346" s="36">
        <v>2</v>
      </c>
      <c r="J346" s="36">
        <v>237</v>
      </c>
      <c r="K346" s="36" t="s">
        <v>75</v>
      </c>
      <c r="L346" s="36">
        <v>730</v>
      </c>
      <c r="M346" s="36" t="s">
        <v>1818</v>
      </c>
      <c r="N346" s="34"/>
      <c r="O346" s="1" t="s">
        <v>275</v>
      </c>
      <c r="P346" s="2" t="str">
        <f>LEFT(Table1[[#This Row],['[4']]],FIND(" ",Table1[[#This Row],['[4']]],1)-1)</f>
        <v>800</v>
      </c>
      <c r="Q346" s="2" t="str">
        <f>MID(Table1[[#This Row],['[4']]],FIND("x",Table1[[#This Row],['[4']]],1)+2,FIND("x",Table1[[#This Row],['[4']]],7)-(FIND("x",Table1[[#This Row],['[4']]],1)+2))</f>
        <v xml:space="preserve">350 </v>
      </c>
      <c r="R346" s="2" t="str">
        <f>RIGHT(Table1[[#This Row],['[4']]],LEN(Table1[[#This Row],['[4']]])-(FIND("x",Table1[[#This Row],['[4']]],7)+1))</f>
        <v>2600</v>
      </c>
      <c r="S346" s="2"/>
      <c r="T346" s="2">
        <f t="shared" si="5"/>
        <v>0.72799999999999998</v>
      </c>
    </row>
    <row r="347" spans="1:20" ht="30" x14ac:dyDescent="0.25">
      <c r="A347" s="30">
        <v>342</v>
      </c>
      <c r="B347" s="33" t="s">
        <v>324</v>
      </c>
      <c r="C347" s="34" t="s">
        <v>8</v>
      </c>
      <c r="D347" s="34" t="s">
        <v>673</v>
      </c>
      <c r="E347" s="35">
        <v>30</v>
      </c>
      <c r="F347" s="34">
        <v>1</v>
      </c>
      <c r="G347" s="34" t="s">
        <v>268</v>
      </c>
      <c r="H347" s="34" t="s">
        <v>73</v>
      </c>
      <c r="I347" s="36">
        <v>3</v>
      </c>
      <c r="J347" s="36" t="s">
        <v>264</v>
      </c>
      <c r="K347" s="36">
        <v>6</v>
      </c>
      <c r="L347" s="36">
        <v>644</v>
      </c>
      <c r="M347" s="36" t="s">
        <v>1818</v>
      </c>
      <c r="N347" s="34"/>
      <c r="O347" s="1" t="s">
        <v>275</v>
      </c>
      <c r="P347" s="2" t="str">
        <f>LEFT(Table1[[#This Row],['[4']]],FIND(" ",Table1[[#This Row],['[4']]],1)-1)</f>
        <v>800</v>
      </c>
      <c r="Q347" s="2" t="str">
        <f>MID(Table1[[#This Row],['[4']]],FIND("x",Table1[[#This Row],['[4']]],1)+2,FIND("x",Table1[[#This Row],['[4']]],7)-(FIND("x",Table1[[#This Row],['[4']]],1)+2))</f>
        <v xml:space="preserve">400 </v>
      </c>
      <c r="R347" s="2" t="str">
        <f>RIGHT(Table1[[#This Row],['[4']]],LEN(Table1[[#This Row],['[4']]])-(FIND("x",Table1[[#This Row],['[4']]],7)+1))</f>
        <v>2100</v>
      </c>
      <c r="S347" s="2"/>
      <c r="T347" s="2">
        <f t="shared" si="5"/>
        <v>0.67200000000000004</v>
      </c>
    </row>
    <row r="348" spans="1:20" ht="30" x14ac:dyDescent="0.25">
      <c r="A348" s="30">
        <v>343</v>
      </c>
      <c r="B348" s="33" t="s">
        <v>166</v>
      </c>
      <c r="C348" s="34" t="s">
        <v>8</v>
      </c>
      <c r="D348" s="34" t="s">
        <v>673</v>
      </c>
      <c r="E348" s="35">
        <v>30</v>
      </c>
      <c r="F348" s="34">
        <v>1</v>
      </c>
      <c r="G348" s="34" t="s">
        <v>268</v>
      </c>
      <c r="H348" s="34" t="s">
        <v>73</v>
      </c>
      <c r="I348" s="36">
        <v>3</v>
      </c>
      <c r="J348" s="36" t="s">
        <v>264</v>
      </c>
      <c r="K348" s="36">
        <v>6</v>
      </c>
      <c r="L348" s="36">
        <v>644</v>
      </c>
      <c r="M348" s="36" t="s">
        <v>1818</v>
      </c>
      <c r="N348" s="34"/>
      <c r="O348" s="1" t="s">
        <v>275</v>
      </c>
      <c r="P348" s="2" t="str">
        <f>LEFT(Table1[[#This Row],['[4']]],FIND(" ",Table1[[#This Row],['[4']]],1)-1)</f>
        <v>800</v>
      </c>
      <c r="Q348" s="2" t="str">
        <f>MID(Table1[[#This Row],['[4']]],FIND("x",Table1[[#This Row],['[4']]],1)+2,FIND("x",Table1[[#This Row],['[4']]],7)-(FIND("x",Table1[[#This Row],['[4']]],1)+2))</f>
        <v xml:space="preserve">400 </v>
      </c>
      <c r="R348" s="2" t="str">
        <f>RIGHT(Table1[[#This Row],['[4']]],LEN(Table1[[#This Row],['[4']]])-(FIND("x",Table1[[#This Row],['[4']]],7)+1))</f>
        <v>2100</v>
      </c>
      <c r="S348" s="2"/>
      <c r="T348" s="2">
        <f t="shared" si="5"/>
        <v>0.67200000000000004</v>
      </c>
    </row>
    <row r="349" spans="1:20" ht="30" x14ac:dyDescent="0.25">
      <c r="A349" s="30">
        <v>344</v>
      </c>
      <c r="B349" s="33" t="s">
        <v>166</v>
      </c>
      <c r="C349" s="34" t="s">
        <v>8</v>
      </c>
      <c r="D349" s="34" t="s">
        <v>673</v>
      </c>
      <c r="E349" s="35">
        <v>30</v>
      </c>
      <c r="F349" s="34">
        <v>1</v>
      </c>
      <c r="G349" s="34" t="s">
        <v>268</v>
      </c>
      <c r="H349" s="34" t="s">
        <v>73</v>
      </c>
      <c r="I349" s="36">
        <v>3</v>
      </c>
      <c r="J349" s="36" t="s">
        <v>264</v>
      </c>
      <c r="K349" s="36">
        <v>6</v>
      </c>
      <c r="L349" s="36">
        <v>644</v>
      </c>
      <c r="M349" s="36" t="s">
        <v>1818</v>
      </c>
      <c r="N349" s="34"/>
      <c r="O349" s="1" t="s">
        <v>275</v>
      </c>
      <c r="P349" s="2" t="str">
        <f>LEFT(Table1[[#This Row],['[4']]],FIND(" ",Table1[[#This Row],['[4']]],1)-1)</f>
        <v>800</v>
      </c>
      <c r="Q349" s="2" t="str">
        <f>MID(Table1[[#This Row],['[4']]],FIND("x",Table1[[#This Row],['[4']]],1)+2,FIND("x",Table1[[#This Row],['[4']]],7)-(FIND("x",Table1[[#This Row],['[4']]],1)+2))</f>
        <v xml:space="preserve">400 </v>
      </c>
      <c r="R349" s="2" t="str">
        <f>RIGHT(Table1[[#This Row],['[4']]],LEN(Table1[[#This Row],['[4']]])-(FIND("x",Table1[[#This Row],['[4']]],7)+1))</f>
        <v>2100</v>
      </c>
      <c r="S349" s="2"/>
      <c r="T349" s="2">
        <f t="shared" si="5"/>
        <v>0.67200000000000004</v>
      </c>
    </row>
    <row r="350" spans="1:20" ht="30" x14ac:dyDescent="0.25">
      <c r="A350" s="30">
        <v>345</v>
      </c>
      <c r="B350" s="33" t="s">
        <v>166</v>
      </c>
      <c r="C350" s="34" t="s">
        <v>8</v>
      </c>
      <c r="D350" s="34" t="s">
        <v>673</v>
      </c>
      <c r="E350" s="35">
        <v>30</v>
      </c>
      <c r="F350" s="34">
        <v>1</v>
      </c>
      <c r="G350" s="34" t="s">
        <v>268</v>
      </c>
      <c r="H350" s="34" t="s">
        <v>73</v>
      </c>
      <c r="I350" s="36">
        <v>3</v>
      </c>
      <c r="J350" s="36" t="s">
        <v>264</v>
      </c>
      <c r="K350" s="36">
        <v>6</v>
      </c>
      <c r="L350" s="36">
        <v>644</v>
      </c>
      <c r="M350" s="36" t="s">
        <v>1818</v>
      </c>
      <c r="N350" s="34"/>
      <c r="O350" s="1" t="s">
        <v>275</v>
      </c>
      <c r="P350" s="2" t="str">
        <f>LEFT(Table1[[#This Row],['[4']]],FIND(" ",Table1[[#This Row],['[4']]],1)-1)</f>
        <v>800</v>
      </c>
      <c r="Q350" s="2" t="str">
        <f>MID(Table1[[#This Row],['[4']]],FIND("x",Table1[[#This Row],['[4']]],1)+2,FIND("x",Table1[[#This Row],['[4']]],7)-(FIND("x",Table1[[#This Row],['[4']]],1)+2))</f>
        <v xml:space="preserve">400 </v>
      </c>
      <c r="R350" s="2" t="str">
        <f>RIGHT(Table1[[#This Row],['[4']]],LEN(Table1[[#This Row],['[4']]])-(FIND("x",Table1[[#This Row],['[4']]],7)+1))</f>
        <v>2100</v>
      </c>
      <c r="S350" s="2"/>
      <c r="T350" s="2">
        <f t="shared" si="5"/>
        <v>0.67200000000000004</v>
      </c>
    </row>
    <row r="351" spans="1:20" ht="30" x14ac:dyDescent="0.25">
      <c r="A351" s="30">
        <v>346</v>
      </c>
      <c r="B351" s="33" t="s">
        <v>674</v>
      </c>
      <c r="C351" s="34" t="s">
        <v>8</v>
      </c>
      <c r="D351" s="34" t="s">
        <v>675</v>
      </c>
      <c r="E351" s="35">
        <v>30</v>
      </c>
      <c r="F351" s="34">
        <v>1</v>
      </c>
      <c r="G351" s="34" t="s">
        <v>268</v>
      </c>
      <c r="H351" s="34" t="s">
        <v>73</v>
      </c>
      <c r="I351" s="36">
        <v>4</v>
      </c>
      <c r="J351" s="36" t="s">
        <v>199</v>
      </c>
      <c r="K351" s="36">
        <v>6</v>
      </c>
      <c r="L351" s="36">
        <v>644</v>
      </c>
      <c r="M351" s="36" t="s">
        <v>1818</v>
      </c>
      <c r="N351" s="34"/>
      <c r="O351" s="1" t="s">
        <v>275</v>
      </c>
      <c r="P351" s="2" t="str">
        <f>LEFT(Table1[[#This Row],['[4']]],FIND(" ",Table1[[#This Row],['[4']]],1)-1)</f>
        <v>1200</v>
      </c>
      <c r="Q351" s="2" t="str">
        <f>MID(Table1[[#This Row],['[4']]],FIND("x",Table1[[#This Row],['[4']]],1)+2,FIND("x",Table1[[#This Row],['[4']]],7)-(FIND("x",Table1[[#This Row],['[4']]],1)+2))</f>
        <v xml:space="preserve">750 </v>
      </c>
      <c r="R351" s="2" t="str">
        <f>RIGHT(Table1[[#This Row],['[4']]],LEN(Table1[[#This Row],['[4']]])-(FIND("x",Table1[[#This Row],['[4']]],7)+1))</f>
        <v>750</v>
      </c>
      <c r="S351" s="2"/>
      <c r="T351" s="2">
        <f t="shared" si="5"/>
        <v>0.67500000000000004</v>
      </c>
    </row>
    <row r="352" spans="1:20" ht="30" x14ac:dyDescent="0.25">
      <c r="A352" s="30">
        <v>347</v>
      </c>
      <c r="B352" s="33" t="s">
        <v>674</v>
      </c>
      <c r="C352" s="34" t="s">
        <v>8</v>
      </c>
      <c r="D352" s="34" t="s">
        <v>675</v>
      </c>
      <c r="E352" s="35">
        <v>30</v>
      </c>
      <c r="F352" s="34">
        <v>1</v>
      </c>
      <c r="G352" s="34" t="s">
        <v>268</v>
      </c>
      <c r="H352" s="34" t="s">
        <v>73</v>
      </c>
      <c r="I352" s="36">
        <v>4</v>
      </c>
      <c r="J352" s="36" t="s">
        <v>199</v>
      </c>
      <c r="K352" s="36">
        <v>6</v>
      </c>
      <c r="L352" s="36">
        <v>644</v>
      </c>
      <c r="M352" s="36" t="s">
        <v>1818</v>
      </c>
      <c r="N352" s="34"/>
      <c r="O352" s="1" t="s">
        <v>275</v>
      </c>
      <c r="P352" s="2" t="str">
        <f>LEFT(Table1[[#This Row],['[4']]],FIND(" ",Table1[[#This Row],['[4']]],1)-1)</f>
        <v>1200</v>
      </c>
      <c r="Q352" s="2" t="str">
        <f>MID(Table1[[#This Row],['[4']]],FIND("x",Table1[[#This Row],['[4']]],1)+2,FIND("x",Table1[[#This Row],['[4']]],7)-(FIND("x",Table1[[#This Row],['[4']]],1)+2))</f>
        <v xml:space="preserve">750 </v>
      </c>
      <c r="R352" s="2" t="str">
        <f>RIGHT(Table1[[#This Row],['[4']]],LEN(Table1[[#This Row],['[4']]])-(FIND("x",Table1[[#This Row],['[4']]],7)+1))</f>
        <v>750</v>
      </c>
      <c r="S352" s="2"/>
      <c r="T352" s="2">
        <f t="shared" si="5"/>
        <v>0.67500000000000004</v>
      </c>
    </row>
    <row r="353" spans="1:20" ht="30" x14ac:dyDescent="0.25">
      <c r="A353" s="30">
        <v>348</v>
      </c>
      <c r="B353" s="33" t="s">
        <v>674</v>
      </c>
      <c r="C353" s="34" t="s">
        <v>8</v>
      </c>
      <c r="D353" s="34" t="s">
        <v>675</v>
      </c>
      <c r="E353" s="35">
        <v>30</v>
      </c>
      <c r="F353" s="34">
        <v>1</v>
      </c>
      <c r="G353" s="34" t="s">
        <v>268</v>
      </c>
      <c r="H353" s="34" t="s">
        <v>73</v>
      </c>
      <c r="I353" s="36">
        <v>4</v>
      </c>
      <c r="J353" s="36" t="s">
        <v>199</v>
      </c>
      <c r="K353" s="36">
        <v>6</v>
      </c>
      <c r="L353" s="36">
        <v>644</v>
      </c>
      <c r="M353" s="36" t="s">
        <v>1818</v>
      </c>
      <c r="N353" s="34"/>
      <c r="O353" s="1" t="s">
        <v>275</v>
      </c>
      <c r="P353" s="2" t="str">
        <f>LEFT(Table1[[#This Row],['[4']]],FIND(" ",Table1[[#This Row],['[4']]],1)-1)</f>
        <v>1200</v>
      </c>
      <c r="Q353" s="2" t="str">
        <f>MID(Table1[[#This Row],['[4']]],FIND("x",Table1[[#This Row],['[4']]],1)+2,FIND("x",Table1[[#This Row],['[4']]],7)-(FIND("x",Table1[[#This Row],['[4']]],1)+2))</f>
        <v xml:space="preserve">750 </v>
      </c>
      <c r="R353" s="2" t="str">
        <f>RIGHT(Table1[[#This Row],['[4']]],LEN(Table1[[#This Row],['[4']]])-(FIND("x",Table1[[#This Row],['[4']]],7)+1))</f>
        <v>750</v>
      </c>
      <c r="S353" s="2"/>
      <c r="T353" s="2">
        <f t="shared" si="5"/>
        <v>0.67500000000000004</v>
      </c>
    </row>
    <row r="354" spans="1:20" ht="30" x14ac:dyDescent="0.25">
      <c r="A354" s="30">
        <v>349</v>
      </c>
      <c r="B354" s="33" t="s">
        <v>674</v>
      </c>
      <c r="C354" s="34" t="s">
        <v>8</v>
      </c>
      <c r="D354" s="34" t="s">
        <v>675</v>
      </c>
      <c r="E354" s="35">
        <v>30</v>
      </c>
      <c r="F354" s="34">
        <v>1</v>
      </c>
      <c r="G354" s="34" t="s">
        <v>268</v>
      </c>
      <c r="H354" s="34" t="s">
        <v>73</v>
      </c>
      <c r="I354" s="36">
        <v>4</v>
      </c>
      <c r="J354" s="36" t="s">
        <v>199</v>
      </c>
      <c r="K354" s="36">
        <v>6</v>
      </c>
      <c r="L354" s="36">
        <v>644</v>
      </c>
      <c r="M354" s="36" t="s">
        <v>1818</v>
      </c>
      <c r="N354" s="34"/>
      <c r="O354" s="1" t="s">
        <v>275</v>
      </c>
      <c r="P354" s="2" t="str">
        <f>LEFT(Table1[[#This Row],['[4']]],FIND(" ",Table1[[#This Row],['[4']]],1)-1)</f>
        <v>1200</v>
      </c>
      <c r="Q354" s="2" t="str">
        <f>MID(Table1[[#This Row],['[4']]],FIND("x",Table1[[#This Row],['[4']]],1)+2,FIND("x",Table1[[#This Row],['[4']]],7)-(FIND("x",Table1[[#This Row],['[4']]],1)+2))</f>
        <v xml:space="preserve">750 </v>
      </c>
      <c r="R354" s="2" t="str">
        <f>RIGHT(Table1[[#This Row],['[4']]],LEN(Table1[[#This Row],['[4']]])-(FIND("x",Table1[[#This Row],['[4']]],7)+1))</f>
        <v>750</v>
      </c>
      <c r="S354" s="2"/>
      <c r="T354" s="2">
        <f t="shared" si="5"/>
        <v>0.67500000000000004</v>
      </c>
    </row>
    <row r="355" spans="1:20" ht="30" x14ac:dyDescent="0.25">
      <c r="A355" s="30">
        <v>350</v>
      </c>
      <c r="B355" s="33" t="s">
        <v>676</v>
      </c>
      <c r="C355" s="34" t="s">
        <v>8</v>
      </c>
      <c r="D355" s="34" t="s">
        <v>677</v>
      </c>
      <c r="E355" s="35">
        <v>10</v>
      </c>
      <c r="F355" s="34">
        <v>1</v>
      </c>
      <c r="G355" s="34" t="s">
        <v>268</v>
      </c>
      <c r="H355" s="34" t="s">
        <v>73</v>
      </c>
      <c r="I355" s="36">
        <v>2</v>
      </c>
      <c r="J355" s="36" t="s">
        <v>217</v>
      </c>
      <c r="K355" s="36">
        <v>6</v>
      </c>
      <c r="L355" s="36">
        <v>645</v>
      </c>
      <c r="M355" s="36" t="s">
        <v>1818</v>
      </c>
      <c r="N355" s="34"/>
      <c r="O355" s="1" t="s">
        <v>275</v>
      </c>
      <c r="P355" s="2" t="str">
        <f>LEFT(Table1[[#This Row],['[4']]],FIND(" ",Table1[[#This Row],['[4']]],1)-1)</f>
        <v>300</v>
      </c>
      <c r="Q355" s="2" t="str">
        <f>MID(Table1[[#This Row],['[4']]],FIND("x",Table1[[#This Row],['[4']]],1)+2,FIND("x",Table1[[#This Row],['[4']]],7)-(FIND("x",Table1[[#This Row],['[4']]],1)+2))</f>
        <v xml:space="preserve">300 </v>
      </c>
      <c r="R355" s="2" t="str">
        <f>RIGHT(Table1[[#This Row],['[4']]],LEN(Table1[[#This Row],['[4']]])-(FIND("x",Table1[[#This Row],['[4']]],7)+1))</f>
        <v>1800</v>
      </c>
      <c r="S355" s="2"/>
      <c r="T355" s="2">
        <f t="shared" si="5"/>
        <v>0.16200000000000001</v>
      </c>
    </row>
    <row r="356" spans="1:20" ht="30" x14ac:dyDescent="0.25">
      <c r="A356" s="30">
        <v>351</v>
      </c>
      <c r="B356" s="33" t="s">
        <v>678</v>
      </c>
      <c r="C356" s="34" t="s">
        <v>8</v>
      </c>
      <c r="D356" s="34" t="s">
        <v>679</v>
      </c>
      <c r="E356" s="35">
        <v>30</v>
      </c>
      <c r="F356" s="34">
        <v>1</v>
      </c>
      <c r="G356" s="34" t="s">
        <v>268</v>
      </c>
      <c r="H356" s="34" t="s">
        <v>20</v>
      </c>
      <c r="I356" s="36">
        <v>1</v>
      </c>
      <c r="J356" s="36">
        <v>115</v>
      </c>
      <c r="K356" s="36">
        <v>6</v>
      </c>
      <c r="L356" s="36">
        <v>645</v>
      </c>
      <c r="M356" s="36" t="s">
        <v>1818</v>
      </c>
      <c r="N356" s="34"/>
      <c r="O356" s="1" t="s">
        <v>275</v>
      </c>
      <c r="P356" s="2" t="str">
        <f>LEFT(Table1[[#This Row],['[4']]],FIND(" ",Table1[[#This Row],['[4']]],1)-1)</f>
        <v>800</v>
      </c>
      <c r="Q356" s="2" t="str">
        <f>MID(Table1[[#This Row],['[4']]],FIND("x",Table1[[#This Row],['[4']]],1)+2,FIND("x",Table1[[#This Row],['[4']]],7)-(FIND("x",Table1[[#This Row],['[4']]],1)+2))</f>
        <v xml:space="preserve">450 </v>
      </c>
      <c r="R356" s="2" t="str">
        <f>RIGHT(Table1[[#This Row],['[4']]],LEN(Table1[[#This Row],['[4']]])-(FIND("x",Table1[[#This Row],['[4']]],7)+1))</f>
        <v>750</v>
      </c>
      <c r="S356" s="2"/>
      <c r="T356" s="2">
        <f t="shared" si="5"/>
        <v>0.27</v>
      </c>
    </row>
    <row r="357" spans="1:20" ht="30" x14ac:dyDescent="0.25">
      <c r="A357" s="30">
        <v>352</v>
      </c>
      <c r="B357" s="33" t="s">
        <v>680</v>
      </c>
      <c r="C357" s="34" t="s">
        <v>8</v>
      </c>
      <c r="D357" s="34" t="s">
        <v>681</v>
      </c>
      <c r="E357" s="35">
        <v>30</v>
      </c>
      <c r="F357" s="34">
        <v>1</v>
      </c>
      <c r="G357" s="34" t="s">
        <v>268</v>
      </c>
      <c r="H357" s="34" t="s">
        <v>20</v>
      </c>
      <c r="I357" s="36">
        <v>1</v>
      </c>
      <c r="J357" s="36">
        <v>115</v>
      </c>
      <c r="K357" s="36">
        <v>6</v>
      </c>
      <c r="L357" s="36">
        <v>645</v>
      </c>
      <c r="M357" s="36" t="s">
        <v>1818</v>
      </c>
      <c r="N357" s="34"/>
      <c r="O357" s="1" t="s">
        <v>275</v>
      </c>
      <c r="P357" s="2" t="str">
        <f>LEFT(Table1[[#This Row],['[4']]],FIND(" ",Table1[[#This Row],['[4']]],1)-1)</f>
        <v>1600</v>
      </c>
      <c r="Q357" s="2" t="str">
        <f>MID(Table1[[#This Row],['[4']]],FIND("x",Table1[[#This Row],['[4']]],1)+2,FIND("x",Table1[[#This Row],['[4']]],7)-(FIND("x",Table1[[#This Row],['[4']]],1)+2))</f>
        <v xml:space="preserve">400 </v>
      </c>
      <c r="R357" s="2" t="str">
        <f>RIGHT(Table1[[#This Row],['[4']]],LEN(Table1[[#This Row],['[4']]])-(FIND("x",Table1[[#This Row],['[4']]],7)+1))</f>
        <v>2100</v>
      </c>
      <c r="S357" s="2"/>
      <c r="T357" s="2">
        <f t="shared" si="5"/>
        <v>1.3440000000000001</v>
      </c>
    </row>
    <row r="358" spans="1:20" ht="30" x14ac:dyDescent="0.25">
      <c r="A358" s="30">
        <v>353</v>
      </c>
      <c r="B358" s="33" t="s">
        <v>0</v>
      </c>
      <c r="C358" s="34" t="s">
        <v>8</v>
      </c>
      <c r="D358" s="34" t="s">
        <v>682</v>
      </c>
      <c r="E358" s="35">
        <v>30</v>
      </c>
      <c r="F358" s="34">
        <v>1</v>
      </c>
      <c r="G358" s="34" t="s">
        <v>268</v>
      </c>
      <c r="H358" s="34" t="s">
        <v>20</v>
      </c>
      <c r="I358" s="36">
        <v>1</v>
      </c>
      <c r="J358" s="36">
        <v>115</v>
      </c>
      <c r="K358" s="36">
        <v>6</v>
      </c>
      <c r="L358" s="36">
        <v>645</v>
      </c>
      <c r="M358" s="36" t="s">
        <v>1818</v>
      </c>
      <c r="N358" s="34"/>
      <c r="O358" s="1" t="s">
        <v>275</v>
      </c>
      <c r="P358" s="2" t="str">
        <f>LEFT(Table1[[#This Row],['[4']]],FIND(" ",Table1[[#This Row],['[4']]],1)-1)</f>
        <v>1800</v>
      </c>
      <c r="Q358" s="2" t="str">
        <f>MID(Table1[[#This Row],['[4']]],FIND("x",Table1[[#This Row],['[4']]],1)+2,FIND("x",Table1[[#This Row],['[4']]],7)-(FIND("x",Table1[[#This Row],['[4']]],1)+2))</f>
        <v xml:space="preserve">1200 </v>
      </c>
      <c r="R358" s="2" t="str">
        <f>RIGHT(Table1[[#This Row],['[4']]],LEN(Table1[[#This Row],['[4']]])-(FIND("x",Table1[[#This Row],['[4']]],7)+1))</f>
        <v>750</v>
      </c>
      <c r="S358" s="2"/>
      <c r="T358" s="2">
        <f t="shared" si="5"/>
        <v>1.62</v>
      </c>
    </row>
    <row r="359" spans="1:20" ht="30" x14ac:dyDescent="0.25">
      <c r="A359" s="30">
        <v>354</v>
      </c>
      <c r="B359" s="33" t="s">
        <v>683</v>
      </c>
      <c r="C359" s="34" t="s">
        <v>8</v>
      </c>
      <c r="D359" s="34" t="s">
        <v>673</v>
      </c>
      <c r="E359" s="35">
        <v>30</v>
      </c>
      <c r="F359" s="34">
        <v>1</v>
      </c>
      <c r="G359" s="34" t="s">
        <v>268</v>
      </c>
      <c r="H359" s="34" t="s">
        <v>20</v>
      </c>
      <c r="I359" s="36">
        <v>1</v>
      </c>
      <c r="J359" s="36">
        <v>106</v>
      </c>
      <c r="K359" s="36">
        <v>6</v>
      </c>
      <c r="L359" s="36">
        <v>645</v>
      </c>
      <c r="M359" s="36" t="s">
        <v>1818</v>
      </c>
      <c r="N359" s="34"/>
      <c r="O359" s="1" t="s">
        <v>275</v>
      </c>
      <c r="P359" s="2" t="str">
        <f>LEFT(Table1[[#This Row],['[4']]],FIND(" ",Table1[[#This Row],['[4']]],1)-1)</f>
        <v>800</v>
      </c>
      <c r="Q359" s="2" t="str">
        <f>MID(Table1[[#This Row],['[4']]],FIND("x",Table1[[#This Row],['[4']]],1)+2,FIND("x",Table1[[#This Row],['[4']]],7)-(FIND("x",Table1[[#This Row],['[4']]],1)+2))</f>
        <v xml:space="preserve">400 </v>
      </c>
      <c r="R359" s="2" t="str">
        <f>RIGHT(Table1[[#This Row],['[4']]],LEN(Table1[[#This Row],['[4']]])-(FIND("x",Table1[[#This Row],['[4']]],7)+1))</f>
        <v>2100</v>
      </c>
      <c r="S359" s="2"/>
      <c r="T359" s="2">
        <f t="shared" si="5"/>
        <v>0.67200000000000004</v>
      </c>
    </row>
    <row r="360" spans="1:20" ht="30" x14ac:dyDescent="0.25">
      <c r="A360" s="30">
        <v>355</v>
      </c>
      <c r="B360" s="33" t="s">
        <v>683</v>
      </c>
      <c r="C360" s="34" t="s">
        <v>8</v>
      </c>
      <c r="D360" s="34" t="s">
        <v>673</v>
      </c>
      <c r="E360" s="35">
        <v>30</v>
      </c>
      <c r="F360" s="34">
        <v>1</v>
      </c>
      <c r="G360" s="34" t="s">
        <v>268</v>
      </c>
      <c r="H360" s="34" t="s">
        <v>20</v>
      </c>
      <c r="I360" s="36">
        <v>1</v>
      </c>
      <c r="J360" s="36">
        <v>106</v>
      </c>
      <c r="K360" s="36">
        <v>6</v>
      </c>
      <c r="L360" s="36">
        <v>645</v>
      </c>
      <c r="M360" s="36" t="s">
        <v>1818</v>
      </c>
      <c r="N360" s="34"/>
      <c r="O360" s="1" t="s">
        <v>275</v>
      </c>
      <c r="P360" s="2" t="str">
        <f>LEFT(Table1[[#This Row],['[4']]],FIND(" ",Table1[[#This Row],['[4']]],1)-1)</f>
        <v>800</v>
      </c>
      <c r="Q360" s="2" t="str">
        <f>MID(Table1[[#This Row],['[4']]],FIND("x",Table1[[#This Row],['[4']]],1)+2,FIND("x",Table1[[#This Row],['[4']]],7)-(FIND("x",Table1[[#This Row],['[4']]],1)+2))</f>
        <v xml:space="preserve">400 </v>
      </c>
      <c r="R360" s="2" t="str">
        <f>RIGHT(Table1[[#This Row],['[4']]],LEN(Table1[[#This Row],['[4']]])-(FIND("x",Table1[[#This Row],['[4']]],7)+1))</f>
        <v>2100</v>
      </c>
      <c r="S360" s="2"/>
      <c r="T360" s="2">
        <f t="shared" si="5"/>
        <v>0.67200000000000004</v>
      </c>
    </row>
    <row r="361" spans="1:20" ht="30" x14ac:dyDescent="0.25">
      <c r="A361" s="30">
        <v>356</v>
      </c>
      <c r="B361" s="33" t="s">
        <v>683</v>
      </c>
      <c r="C361" s="34" t="s">
        <v>8</v>
      </c>
      <c r="D361" s="34" t="s">
        <v>673</v>
      </c>
      <c r="E361" s="35">
        <v>30</v>
      </c>
      <c r="F361" s="34">
        <v>1</v>
      </c>
      <c r="G361" s="34" t="s">
        <v>268</v>
      </c>
      <c r="H361" s="34" t="s">
        <v>20</v>
      </c>
      <c r="I361" s="36">
        <v>1</v>
      </c>
      <c r="J361" s="36">
        <v>106</v>
      </c>
      <c r="K361" s="36">
        <v>6</v>
      </c>
      <c r="L361" s="36">
        <v>645</v>
      </c>
      <c r="M361" s="36" t="s">
        <v>1818</v>
      </c>
      <c r="N361" s="34"/>
      <c r="O361" s="1" t="s">
        <v>275</v>
      </c>
      <c r="P361" s="2" t="str">
        <f>LEFT(Table1[[#This Row],['[4']]],FIND(" ",Table1[[#This Row],['[4']]],1)-1)</f>
        <v>800</v>
      </c>
      <c r="Q361" s="2" t="str">
        <f>MID(Table1[[#This Row],['[4']]],FIND("x",Table1[[#This Row],['[4']]],1)+2,FIND("x",Table1[[#This Row],['[4']]],7)-(FIND("x",Table1[[#This Row],['[4']]],1)+2))</f>
        <v xml:space="preserve">400 </v>
      </c>
      <c r="R361" s="2" t="str">
        <f>RIGHT(Table1[[#This Row],['[4']]],LEN(Table1[[#This Row],['[4']]])-(FIND("x",Table1[[#This Row],['[4']]],7)+1))</f>
        <v>2100</v>
      </c>
      <c r="S361" s="2"/>
      <c r="T361" s="2">
        <f t="shared" si="5"/>
        <v>0.67200000000000004</v>
      </c>
    </row>
    <row r="362" spans="1:20" ht="30" x14ac:dyDescent="0.25">
      <c r="A362" s="30">
        <v>357</v>
      </c>
      <c r="B362" s="33" t="s">
        <v>683</v>
      </c>
      <c r="C362" s="34" t="s">
        <v>8</v>
      </c>
      <c r="D362" s="34" t="s">
        <v>673</v>
      </c>
      <c r="E362" s="35">
        <v>30</v>
      </c>
      <c r="F362" s="34">
        <v>1</v>
      </c>
      <c r="G362" s="34" t="s">
        <v>268</v>
      </c>
      <c r="H362" s="34" t="s">
        <v>20</v>
      </c>
      <c r="I362" s="36">
        <v>1</v>
      </c>
      <c r="J362" s="36">
        <v>106</v>
      </c>
      <c r="K362" s="36">
        <v>6</v>
      </c>
      <c r="L362" s="36">
        <v>645</v>
      </c>
      <c r="M362" s="36" t="s">
        <v>1818</v>
      </c>
      <c r="N362" s="34"/>
      <c r="O362" s="1" t="s">
        <v>275</v>
      </c>
      <c r="P362" s="2" t="str">
        <f>LEFT(Table1[[#This Row],['[4']]],FIND(" ",Table1[[#This Row],['[4']]],1)-1)</f>
        <v>800</v>
      </c>
      <c r="Q362" s="2" t="str">
        <f>MID(Table1[[#This Row],['[4']]],FIND("x",Table1[[#This Row],['[4']]],1)+2,FIND("x",Table1[[#This Row],['[4']]],7)-(FIND("x",Table1[[#This Row],['[4']]],1)+2))</f>
        <v xml:space="preserve">400 </v>
      </c>
      <c r="R362" s="2" t="str">
        <f>RIGHT(Table1[[#This Row],['[4']]],LEN(Table1[[#This Row],['[4']]])-(FIND("x",Table1[[#This Row],['[4']]],7)+1))</f>
        <v>2100</v>
      </c>
      <c r="S362" s="2"/>
      <c r="T362" s="2">
        <f t="shared" si="5"/>
        <v>0.67200000000000004</v>
      </c>
    </row>
    <row r="363" spans="1:20" ht="30" x14ac:dyDescent="0.25">
      <c r="A363" s="30">
        <v>358</v>
      </c>
      <c r="B363" s="33" t="s">
        <v>683</v>
      </c>
      <c r="C363" s="34" t="s">
        <v>8</v>
      </c>
      <c r="D363" s="34" t="s">
        <v>673</v>
      </c>
      <c r="E363" s="35">
        <v>30</v>
      </c>
      <c r="F363" s="34">
        <v>1</v>
      </c>
      <c r="G363" s="34" t="s">
        <v>268</v>
      </c>
      <c r="H363" s="34" t="s">
        <v>20</v>
      </c>
      <c r="I363" s="36">
        <v>1</v>
      </c>
      <c r="J363" s="36">
        <v>106</v>
      </c>
      <c r="K363" s="36">
        <v>6</v>
      </c>
      <c r="L363" s="36">
        <v>645</v>
      </c>
      <c r="M363" s="36" t="s">
        <v>1818</v>
      </c>
      <c r="N363" s="34"/>
      <c r="O363" s="1" t="s">
        <v>275</v>
      </c>
      <c r="P363" s="2" t="str">
        <f>LEFT(Table1[[#This Row],['[4']]],FIND(" ",Table1[[#This Row],['[4']]],1)-1)</f>
        <v>800</v>
      </c>
      <c r="Q363" s="2" t="str">
        <f>MID(Table1[[#This Row],['[4']]],FIND("x",Table1[[#This Row],['[4']]],1)+2,FIND("x",Table1[[#This Row],['[4']]],7)-(FIND("x",Table1[[#This Row],['[4']]],1)+2))</f>
        <v xml:space="preserve">400 </v>
      </c>
      <c r="R363" s="2" t="str">
        <f>RIGHT(Table1[[#This Row],['[4']]],LEN(Table1[[#This Row],['[4']]])-(FIND("x",Table1[[#This Row],['[4']]],7)+1))</f>
        <v>2100</v>
      </c>
      <c r="S363" s="2"/>
      <c r="T363" s="2">
        <f t="shared" si="5"/>
        <v>0.67200000000000004</v>
      </c>
    </row>
    <row r="364" spans="1:20" ht="30" x14ac:dyDescent="0.25">
      <c r="A364" s="30">
        <v>359</v>
      </c>
      <c r="B364" s="33" t="s">
        <v>683</v>
      </c>
      <c r="C364" s="34" t="s">
        <v>8</v>
      </c>
      <c r="D364" s="34" t="s">
        <v>673</v>
      </c>
      <c r="E364" s="35">
        <v>30</v>
      </c>
      <c r="F364" s="34">
        <v>1</v>
      </c>
      <c r="G364" s="34" t="s">
        <v>268</v>
      </c>
      <c r="H364" s="34" t="s">
        <v>20</v>
      </c>
      <c r="I364" s="36">
        <v>1</v>
      </c>
      <c r="J364" s="36">
        <v>106</v>
      </c>
      <c r="K364" s="36">
        <v>6</v>
      </c>
      <c r="L364" s="36">
        <v>645</v>
      </c>
      <c r="M364" s="36" t="s">
        <v>1818</v>
      </c>
      <c r="N364" s="34"/>
      <c r="O364" s="1" t="s">
        <v>275</v>
      </c>
      <c r="P364" s="2" t="str">
        <f>LEFT(Table1[[#This Row],['[4']]],FIND(" ",Table1[[#This Row],['[4']]],1)-1)</f>
        <v>800</v>
      </c>
      <c r="Q364" s="2" t="str">
        <f>MID(Table1[[#This Row],['[4']]],FIND("x",Table1[[#This Row],['[4']]],1)+2,FIND("x",Table1[[#This Row],['[4']]],7)-(FIND("x",Table1[[#This Row],['[4']]],1)+2))</f>
        <v xml:space="preserve">400 </v>
      </c>
      <c r="R364" s="2" t="str">
        <f>RIGHT(Table1[[#This Row],['[4']]],LEN(Table1[[#This Row],['[4']]])-(FIND("x",Table1[[#This Row],['[4']]],7)+1))</f>
        <v>2100</v>
      </c>
      <c r="S364" s="2"/>
      <c r="T364" s="2">
        <f t="shared" si="5"/>
        <v>0.67200000000000004</v>
      </c>
    </row>
    <row r="365" spans="1:20" ht="30" x14ac:dyDescent="0.25">
      <c r="A365" s="30">
        <v>360</v>
      </c>
      <c r="B365" s="33" t="s">
        <v>684</v>
      </c>
      <c r="C365" s="34" t="s">
        <v>8</v>
      </c>
      <c r="D365" s="34" t="s">
        <v>673</v>
      </c>
      <c r="E365" s="35">
        <v>30</v>
      </c>
      <c r="F365" s="34">
        <v>1</v>
      </c>
      <c r="G365" s="34" t="s">
        <v>268</v>
      </c>
      <c r="H365" s="34" t="s">
        <v>20</v>
      </c>
      <c r="I365" s="36">
        <v>1</v>
      </c>
      <c r="J365" s="36">
        <v>106</v>
      </c>
      <c r="K365" s="36">
        <v>6</v>
      </c>
      <c r="L365" s="36">
        <v>645</v>
      </c>
      <c r="M365" s="36" t="s">
        <v>1818</v>
      </c>
      <c r="N365" s="34"/>
      <c r="O365" s="1" t="s">
        <v>275</v>
      </c>
      <c r="P365" s="2" t="str">
        <f>LEFT(Table1[[#This Row],['[4']]],FIND(" ",Table1[[#This Row],['[4']]],1)-1)</f>
        <v>800</v>
      </c>
      <c r="Q365" s="2" t="str">
        <f>MID(Table1[[#This Row],['[4']]],FIND("x",Table1[[#This Row],['[4']]],1)+2,FIND("x",Table1[[#This Row],['[4']]],7)-(FIND("x",Table1[[#This Row],['[4']]],1)+2))</f>
        <v xml:space="preserve">400 </v>
      </c>
      <c r="R365" s="2" t="str">
        <f>RIGHT(Table1[[#This Row],['[4']]],LEN(Table1[[#This Row],['[4']]])-(FIND("x",Table1[[#This Row],['[4']]],7)+1))</f>
        <v>2100</v>
      </c>
      <c r="S365" s="2"/>
      <c r="T365" s="2">
        <f t="shared" si="5"/>
        <v>0.67200000000000004</v>
      </c>
    </row>
    <row r="366" spans="1:20" ht="30" x14ac:dyDescent="0.25">
      <c r="A366" s="30">
        <v>361</v>
      </c>
      <c r="B366" s="33" t="s">
        <v>685</v>
      </c>
      <c r="C366" s="34" t="s">
        <v>8</v>
      </c>
      <c r="D366" s="34" t="s">
        <v>686</v>
      </c>
      <c r="E366" s="35">
        <v>30</v>
      </c>
      <c r="F366" s="34">
        <v>1</v>
      </c>
      <c r="G366" s="34" t="s">
        <v>268</v>
      </c>
      <c r="H366" s="34" t="s">
        <v>20</v>
      </c>
      <c r="I366" s="36">
        <v>1</v>
      </c>
      <c r="J366" s="36">
        <v>106</v>
      </c>
      <c r="K366" s="36">
        <v>6</v>
      </c>
      <c r="L366" s="36">
        <v>645</v>
      </c>
      <c r="M366" s="36" t="s">
        <v>1818</v>
      </c>
      <c r="N366" s="34"/>
      <c r="O366" s="1" t="s">
        <v>275</v>
      </c>
      <c r="P366" s="2" t="str">
        <f>LEFT(Table1[[#This Row],['[4']]],FIND(" ",Table1[[#This Row],['[4']]],1)-1)</f>
        <v>1500</v>
      </c>
      <c r="Q366" s="2" t="str">
        <f>MID(Table1[[#This Row],['[4']]],FIND("x",Table1[[#This Row],['[4']]],1)+2,FIND("x",Table1[[#This Row],['[4']]],7)-(FIND("x",Table1[[#This Row],['[4']]],1)+2))</f>
        <v xml:space="preserve">600 </v>
      </c>
      <c r="R366" s="2" t="str">
        <f>RIGHT(Table1[[#This Row],['[4']]],LEN(Table1[[#This Row],['[4']]])-(FIND("x",Table1[[#This Row],['[4']]],7)+1))</f>
        <v>750</v>
      </c>
      <c r="S366" s="2"/>
      <c r="T366" s="2">
        <f t="shared" si="5"/>
        <v>0.67500000000000004</v>
      </c>
    </row>
    <row r="367" spans="1:20" ht="30" x14ac:dyDescent="0.25">
      <c r="A367" s="30">
        <v>362</v>
      </c>
      <c r="B367" s="33" t="s">
        <v>687</v>
      </c>
      <c r="C367" s="34" t="s">
        <v>8</v>
      </c>
      <c r="D367" s="34" t="s">
        <v>688</v>
      </c>
      <c r="E367" s="35">
        <v>30</v>
      </c>
      <c r="F367" s="34">
        <v>1</v>
      </c>
      <c r="G367" s="34" t="s">
        <v>268</v>
      </c>
      <c r="H367" s="34" t="s">
        <v>20</v>
      </c>
      <c r="I367" s="36">
        <v>1</v>
      </c>
      <c r="J367" s="36">
        <v>106</v>
      </c>
      <c r="K367" s="36">
        <v>6</v>
      </c>
      <c r="L367" s="36">
        <v>645</v>
      </c>
      <c r="M367" s="36" t="s">
        <v>1818</v>
      </c>
      <c r="N367" s="34"/>
      <c r="O367" s="1" t="s">
        <v>275</v>
      </c>
      <c r="P367" s="2" t="str">
        <f>LEFT(Table1[[#This Row],['[4']]],FIND(" ",Table1[[#This Row],['[4']]],1)-1)</f>
        <v>1400</v>
      </c>
      <c r="Q367" s="2" t="str">
        <f>MID(Table1[[#This Row],['[4']]],FIND("x",Table1[[#This Row],['[4']]],1)+2,FIND("x",Table1[[#This Row],['[4']]],7)-(FIND("x",Table1[[#This Row],['[4']]],1)+2))</f>
        <v xml:space="preserve">600 </v>
      </c>
      <c r="R367" s="2" t="str">
        <f>RIGHT(Table1[[#This Row],['[4']]],LEN(Table1[[#This Row],['[4']]])-(FIND("x",Table1[[#This Row],['[4']]],7)+1))</f>
        <v>750</v>
      </c>
      <c r="S367" s="2"/>
      <c r="T367" s="2">
        <f t="shared" si="5"/>
        <v>0.63</v>
      </c>
    </row>
    <row r="368" spans="1:20" ht="30" x14ac:dyDescent="0.25">
      <c r="A368" s="30">
        <v>363</v>
      </c>
      <c r="B368" s="33" t="s">
        <v>687</v>
      </c>
      <c r="C368" s="34" t="s">
        <v>8</v>
      </c>
      <c r="D368" s="34" t="s">
        <v>688</v>
      </c>
      <c r="E368" s="35">
        <v>30</v>
      </c>
      <c r="F368" s="34">
        <v>1</v>
      </c>
      <c r="G368" s="34" t="s">
        <v>268</v>
      </c>
      <c r="H368" s="34" t="s">
        <v>20</v>
      </c>
      <c r="I368" s="36">
        <v>1</v>
      </c>
      <c r="J368" s="36">
        <v>106</v>
      </c>
      <c r="K368" s="36">
        <v>6</v>
      </c>
      <c r="L368" s="36">
        <v>645</v>
      </c>
      <c r="M368" s="36" t="s">
        <v>1818</v>
      </c>
      <c r="N368" s="34"/>
      <c r="O368" s="1" t="s">
        <v>275</v>
      </c>
      <c r="P368" s="2" t="str">
        <f>LEFT(Table1[[#This Row],['[4']]],FIND(" ",Table1[[#This Row],['[4']]],1)-1)</f>
        <v>1400</v>
      </c>
      <c r="Q368" s="2" t="str">
        <f>MID(Table1[[#This Row],['[4']]],FIND("x",Table1[[#This Row],['[4']]],1)+2,FIND("x",Table1[[#This Row],['[4']]],7)-(FIND("x",Table1[[#This Row],['[4']]],1)+2))</f>
        <v xml:space="preserve">600 </v>
      </c>
      <c r="R368" s="2" t="str">
        <f>RIGHT(Table1[[#This Row],['[4']]],LEN(Table1[[#This Row],['[4']]])-(FIND("x",Table1[[#This Row],['[4']]],7)+1))</f>
        <v>750</v>
      </c>
      <c r="S368" s="2"/>
      <c r="T368" s="2">
        <f t="shared" si="5"/>
        <v>0.63</v>
      </c>
    </row>
    <row r="369" spans="1:20" ht="30" x14ac:dyDescent="0.25">
      <c r="A369" s="30">
        <v>364</v>
      </c>
      <c r="B369" s="33" t="s">
        <v>687</v>
      </c>
      <c r="C369" s="34" t="s">
        <v>8</v>
      </c>
      <c r="D369" s="34" t="s">
        <v>688</v>
      </c>
      <c r="E369" s="35">
        <v>30</v>
      </c>
      <c r="F369" s="34">
        <v>1</v>
      </c>
      <c r="G369" s="34" t="s">
        <v>268</v>
      </c>
      <c r="H369" s="34" t="s">
        <v>20</v>
      </c>
      <c r="I369" s="36">
        <v>1</v>
      </c>
      <c r="J369" s="36">
        <v>102</v>
      </c>
      <c r="K369" s="36">
        <v>6</v>
      </c>
      <c r="L369" s="36">
        <v>645</v>
      </c>
      <c r="M369" s="36" t="s">
        <v>1818</v>
      </c>
      <c r="N369" s="34"/>
      <c r="O369" s="1" t="s">
        <v>275</v>
      </c>
      <c r="P369" s="2" t="str">
        <f>LEFT(Table1[[#This Row],['[4']]],FIND(" ",Table1[[#This Row],['[4']]],1)-1)</f>
        <v>1400</v>
      </c>
      <c r="Q369" s="2" t="str">
        <f>MID(Table1[[#This Row],['[4']]],FIND("x",Table1[[#This Row],['[4']]],1)+2,FIND("x",Table1[[#This Row],['[4']]],7)-(FIND("x",Table1[[#This Row],['[4']]],1)+2))</f>
        <v xml:space="preserve">600 </v>
      </c>
      <c r="R369" s="2" t="str">
        <f>RIGHT(Table1[[#This Row],['[4']]],LEN(Table1[[#This Row],['[4']]])-(FIND("x",Table1[[#This Row],['[4']]],7)+1))</f>
        <v>750</v>
      </c>
      <c r="S369" s="2"/>
      <c r="T369" s="2">
        <f t="shared" si="5"/>
        <v>0.63</v>
      </c>
    </row>
    <row r="370" spans="1:20" ht="30" x14ac:dyDescent="0.25">
      <c r="A370" s="30">
        <v>365</v>
      </c>
      <c r="B370" s="33" t="s">
        <v>676</v>
      </c>
      <c r="C370" s="34" t="s">
        <v>8</v>
      </c>
      <c r="D370" s="34" t="s">
        <v>280</v>
      </c>
      <c r="E370" s="35">
        <v>10</v>
      </c>
      <c r="F370" s="34">
        <v>1</v>
      </c>
      <c r="G370" s="34" t="s">
        <v>19</v>
      </c>
      <c r="H370" s="34" t="s">
        <v>20</v>
      </c>
      <c r="I370" s="36">
        <v>0</v>
      </c>
      <c r="J370" s="36">
        <v>115</v>
      </c>
      <c r="K370" s="36" t="s">
        <v>75</v>
      </c>
      <c r="L370" s="36">
        <v>728</v>
      </c>
      <c r="M370" s="36" t="s">
        <v>1818</v>
      </c>
      <c r="N370" s="34"/>
      <c r="O370" s="1" t="s">
        <v>275</v>
      </c>
      <c r="P370" s="2" t="str">
        <f>LEFT(Table1[[#This Row],['[4']]],FIND(" ",Table1[[#This Row],['[4']]],1)-1)</f>
        <v>1000</v>
      </c>
      <c r="Q370" s="2" t="str">
        <f>MID(Table1[[#This Row],['[4']]],FIND("x",Table1[[#This Row],['[4']]],1)+2,FIND("x",Table1[[#This Row],['[4']]],7)-(FIND("x",Table1[[#This Row],['[4']]],1)+2))</f>
        <v xml:space="preserve">1000 </v>
      </c>
      <c r="R370" s="2" t="str">
        <f>RIGHT(Table1[[#This Row],['[4']]],LEN(Table1[[#This Row],['[4']]])-(FIND("x",Table1[[#This Row],['[4']]],7)+1))</f>
        <v>1000</v>
      </c>
      <c r="S370" s="2"/>
      <c r="T370" s="2">
        <f t="shared" si="5"/>
        <v>1</v>
      </c>
    </row>
    <row r="371" spans="1:20" ht="30" x14ac:dyDescent="0.25">
      <c r="A371" s="30">
        <v>366</v>
      </c>
      <c r="B371" s="33" t="s">
        <v>683</v>
      </c>
      <c r="C371" s="34" t="s">
        <v>8</v>
      </c>
      <c r="D371" s="34" t="s">
        <v>673</v>
      </c>
      <c r="E371" s="35">
        <v>30</v>
      </c>
      <c r="F371" s="34">
        <v>1</v>
      </c>
      <c r="G371" s="34" t="s">
        <v>19</v>
      </c>
      <c r="H371" s="34" t="s">
        <v>20</v>
      </c>
      <c r="I371" s="36">
        <v>0</v>
      </c>
      <c r="J371" s="36">
        <v>115</v>
      </c>
      <c r="K371" s="36" t="s">
        <v>75</v>
      </c>
      <c r="L371" s="36">
        <v>728</v>
      </c>
      <c r="M371" s="36" t="s">
        <v>1818</v>
      </c>
      <c r="N371" s="34"/>
      <c r="O371" s="1" t="s">
        <v>275</v>
      </c>
      <c r="P371" s="2" t="str">
        <f>LEFT(Table1[[#This Row],['[4']]],FIND(" ",Table1[[#This Row],['[4']]],1)-1)</f>
        <v>800</v>
      </c>
      <c r="Q371" s="2" t="str">
        <f>MID(Table1[[#This Row],['[4']]],FIND("x",Table1[[#This Row],['[4']]],1)+2,FIND("x",Table1[[#This Row],['[4']]],7)-(FIND("x",Table1[[#This Row],['[4']]],1)+2))</f>
        <v xml:space="preserve">400 </v>
      </c>
      <c r="R371" s="2" t="str">
        <f>RIGHT(Table1[[#This Row],['[4']]],LEN(Table1[[#This Row],['[4']]])-(FIND("x",Table1[[#This Row],['[4']]],7)+1))</f>
        <v>2100</v>
      </c>
      <c r="S371" s="2"/>
      <c r="T371" s="2">
        <f t="shared" si="5"/>
        <v>0.67200000000000004</v>
      </c>
    </row>
    <row r="372" spans="1:20" ht="30" x14ac:dyDescent="0.25">
      <c r="A372" s="30">
        <v>367</v>
      </c>
      <c r="B372" s="33" t="s">
        <v>683</v>
      </c>
      <c r="C372" s="34" t="s">
        <v>8</v>
      </c>
      <c r="D372" s="34" t="s">
        <v>673</v>
      </c>
      <c r="E372" s="35">
        <v>30</v>
      </c>
      <c r="F372" s="34">
        <v>1</v>
      </c>
      <c r="G372" s="34" t="s">
        <v>19</v>
      </c>
      <c r="H372" s="34" t="s">
        <v>20</v>
      </c>
      <c r="I372" s="36">
        <v>0</v>
      </c>
      <c r="J372" s="36">
        <v>116</v>
      </c>
      <c r="K372" s="36" t="s">
        <v>75</v>
      </c>
      <c r="L372" s="36">
        <v>728</v>
      </c>
      <c r="M372" s="36" t="s">
        <v>1818</v>
      </c>
      <c r="N372" s="34"/>
      <c r="O372" s="1" t="s">
        <v>275</v>
      </c>
      <c r="P372" s="2" t="str">
        <f>LEFT(Table1[[#This Row],['[4']]],FIND(" ",Table1[[#This Row],['[4']]],1)-1)</f>
        <v>800</v>
      </c>
      <c r="Q372" s="2" t="str">
        <f>MID(Table1[[#This Row],['[4']]],FIND("x",Table1[[#This Row],['[4']]],1)+2,FIND("x",Table1[[#This Row],['[4']]],7)-(FIND("x",Table1[[#This Row],['[4']]],1)+2))</f>
        <v xml:space="preserve">400 </v>
      </c>
      <c r="R372" s="2" t="str">
        <f>RIGHT(Table1[[#This Row],['[4']]],LEN(Table1[[#This Row],['[4']]])-(FIND("x",Table1[[#This Row],['[4']]],7)+1))</f>
        <v>2100</v>
      </c>
      <c r="S372" s="2"/>
      <c r="T372" s="2">
        <f t="shared" si="5"/>
        <v>0.67200000000000004</v>
      </c>
    </row>
    <row r="373" spans="1:20" ht="30" x14ac:dyDescent="0.25">
      <c r="A373" s="30">
        <v>368</v>
      </c>
      <c r="B373" s="33" t="s">
        <v>683</v>
      </c>
      <c r="C373" s="34" t="s">
        <v>8</v>
      </c>
      <c r="D373" s="34" t="s">
        <v>673</v>
      </c>
      <c r="E373" s="35">
        <v>30</v>
      </c>
      <c r="F373" s="34">
        <v>1</v>
      </c>
      <c r="G373" s="34" t="s">
        <v>19</v>
      </c>
      <c r="H373" s="34" t="s">
        <v>20</v>
      </c>
      <c r="I373" s="36">
        <v>0</v>
      </c>
      <c r="J373" s="36">
        <v>116</v>
      </c>
      <c r="K373" s="36" t="s">
        <v>75</v>
      </c>
      <c r="L373" s="36">
        <v>728</v>
      </c>
      <c r="M373" s="36" t="s">
        <v>1818</v>
      </c>
      <c r="N373" s="34"/>
      <c r="O373" s="1" t="s">
        <v>275</v>
      </c>
      <c r="P373" s="2" t="str">
        <f>LEFT(Table1[[#This Row],['[4']]],FIND(" ",Table1[[#This Row],['[4']]],1)-1)</f>
        <v>800</v>
      </c>
      <c r="Q373" s="2" t="str">
        <f>MID(Table1[[#This Row],['[4']]],FIND("x",Table1[[#This Row],['[4']]],1)+2,FIND("x",Table1[[#This Row],['[4']]],7)-(FIND("x",Table1[[#This Row],['[4']]],1)+2))</f>
        <v xml:space="preserve">400 </v>
      </c>
      <c r="R373" s="2" t="str">
        <f>RIGHT(Table1[[#This Row],['[4']]],LEN(Table1[[#This Row],['[4']]])-(FIND("x",Table1[[#This Row],['[4']]],7)+1))</f>
        <v>2100</v>
      </c>
      <c r="S373" s="2"/>
      <c r="T373" s="2">
        <f t="shared" si="5"/>
        <v>0.67200000000000004</v>
      </c>
    </row>
    <row r="374" spans="1:20" ht="30" x14ac:dyDescent="0.25">
      <c r="A374" s="30">
        <v>369</v>
      </c>
      <c r="B374" s="33" t="s">
        <v>689</v>
      </c>
      <c r="C374" s="34" t="s">
        <v>8</v>
      </c>
      <c r="D374" s="34" t="s">
        <v>604</v>
      </c>
      <c r="E374" s="35">
        <v>30</v>
      </c>
      <c r="F374" s="34">
        <v>1</v>
      </c>
      <c r="G374" s="34" t="s">
        <v>19</v>
      </c>
      <c r="H374" s="34" t="s">
        <v>20</v>
      </c>
      <c r="I374" s="36">
        <v>0</v>
      </c>
      <c r="J374" s="36">
        <v>116</v>
      </c>
      <c r="K374" s="36" t="s">
        <v>75</v>
      </c>
      <c r="L374" s="36">
        <v>728</v>
      </c>
      <c r="M374" s="36" t="s">
        <v>1818</v>
      </c>
      <c r="N374" s="34"/>
      <c r="O374" s="1" t="s">
        <v>275</v>
      </c>
      <c r="P374" s="2" t="str">
        <f>LEFT(Table1[[#This Row],['[4']]],FIND(" ",Table1[[#This Row],['[4']]],1)-1)</f>
        <v>450</v>
      </c>
      <c r="Q374" s="2" t="str">
        <f>MID(Table1[[#This Row],['[4']]],FIND("x",Table1[[#This Row],['[4']]],1)+2,FIND("x",Table1[[#This Row],['[4']]],7)-(FIND("x",Table1[[#This Row],['[4']]],1)+2))</f>
        <v xml:space="preserve">600 </v>
      </c>
      <c r="R374" s="2" t="str">
        <f>RIGHT(Table1[[#This Row],['[4']]],LEN(Table1[[#This Row],['[4']]])-(FIND("x",Table1[[#This Row],['[4']]],7)+1))</f>
        <v>650</v>
      </c>
      <c r="S374" s="2"/>
      <c r="T374" s="2">
        <f t="shared" si="5"/>
        <v>0.17549999999999999</v>
      </c>
    </row>
    <row r="375" spans="1:20" ht="30" x14ac:dyDescent="0.25">
      <c r="A375" s="30">
        <v>370</v>
      </c>
      <c r="B375" s="33" t="s">
        <v>689</v>
      </c>
      <c r="C375" s="34" t="s">
        <v>8</v>
      </c>
      <c r="D375" s="34" t="s">
        <v>604</v>
      </c>
      <c r="E375" s="35">
        <v>30</v>
      </c>
      <c r="F375" s="34">
        <v>1</v>
      </c>
      <c r="G375" s="34" t="s">
        <v>19</v>
      </c>
      <c r="H375" s="34" t="s">
        <v>20</v>
      </c>
      <c r="I375" s="36">
        <v>0</v>
      </c>
      <c r="J375" s="36">
        <v>116</v>
      </c>
      <c r="K375" s="36" t="s">
        <v>75</v>
      </c>
      <c r="L375" s="36">
        <v>728</v>
      </c>
      <c r="M375" s="36" t="s">
        <v>1818</v>
      </c>
      <c r="N375" s="34"/>
      <c r="O375" s="1" t="s">
        <v>275</v>
      </c>
      <c r="P375" s="2" t="str">
        <f>LEFT(Table1[[#This Row],['[4']]],FIND(" ",Table1[[#This Row],['[4']]],1)-1)</f>
        <v>450</v>
      </c>
      <c r="Q375" s="2" t="str">
        <f>MID(Table1[[#This Row],['[4']]],FIND("x",Table1[[#This Row],['[4']]],1)+2,FIND("x",Table1[[#This Row],['[4']]],7)-(FIND("x",Table1[[#This Row],['[4']]],1)+2))</f>
        <v xml:space="preserve">600 </v>
      </c>
      <c r="R375" s="2" t="str">
        <f>RIGHT(Table1[[#This Row],['[4']]],LEN(Table1[[#This Row],['[4']]])-(FIND("x",Table1[[#This Row],['[4']]],7)+1))</f>
        <v>650</v>
      </c>
      <c r="S375" s="2"/>
      <c r="T375" s="2">
        <f t="shared" si="5"/>
        <v>0.17549999999999999</v>
      </c>
    </row>
    <row r="376" spans="1:20" ht="30" x14ac:dyDescent="0.25">
      <c r="A376" s="30">
        <v>371</v>
      </c>
      <c r="B376" s="33" t="s">
        <v>689</v>
      </c>
      <c r="C376" s="34" t="s">
        <v>8</v>
      </c>
      <c r="D376" s="34" t="s">
        <v>604</v>
      </c>
      <c r="E376" s="35">
        <v>30</v>
      </c>
      <c r="F376" s="34">
        <v>1</v>
      </c>
      <c r="G376" s="34" t="s">
        <v>19</v>
      </c>
      <c r="H376" s="34" t="s">
        <v>20</v>
      </c>
      <c r="I376" s="36">
        <v>0</v>
      </c>
      <c r="J376" s="36" t="s">
        <v>265</v>
      </c>
      <c r="K376" s="36" t="s">
        <v>75</v>
      </c>
      <c r="L376" s="36">
        <v>516</v>
      </c>
      <c r="M376" s="36" t="s">
        <v>1818</v>
      </c>
      <c r="N376" s="34"/>
      <c r="O376" s="1" t="s">
        <v>275</v>
      </c>
      <c r="P376" s="2" t="str">
        <f>LEFT(Table1[[#This Row],['[4']]],FIND(" ",Table1[[#This Row],['[4']]],1)-1)</f>
        <v>450</v>
      </c>
      <c r="Q376" s="2" t="str">
        <f>MID(Table1[[#This Row],['[4']]],FIND("x",Table1[[#This Row],['[4']]],1)+2,FIND("x",Table1[[#This Row],['[4']]],7)-(FIND("x",Table1[[#This Row],['[4']]],1)+2))</f>
        <v xml:space="preserve">600 </v>
      </c>
      <c r="R376" s="2" t="str">
        <f>RIGHT(Table1[[#This Row],['[4']]],LEN(Table1[[#This Row],['[4']]])-(FIND("x",Table1[[#This Row],['[4']]],7)+1))</f>
        <v>650</v>
      </c>
      <c r="S376" s="2"/>
      <c r="T376" s="2">
        <f t="shared" si="5"/>
        <v>0.17549999999999999</v>
      </c>
    </row>
    <row r="377" spans="1:20" ht="30" x14ac:dyDescent="0.25">
      <c r="A377" s="30">
        <v>372</v>
      </c>
      <c r="B377" s="33" t="s">
        <v>689</v>
      </c>
      <c r="C377" s="34" t="s">
        <v>8</v>
      </c>
      <c r="D377" s="34" t="s">
        <v>604</v>
      </c>
      <c r="E377" s="35">
        <v>30</v>
      </c>
      <c r="F377" s="34">
        <v>1</v>
      </c>
      <c r="G377" s="34" t="s">
        <v>19</v>
      </c>
      <c r="H377" s="34" t="s">
        <v>20</v>
      </c>
      <c r="I377" s="36">
        <v>0</v>
      </c>
      <c r="J377" s="36" t="s">
        <v>265</v>
      </c>
      <c r="K377" s="36" t="s">
        <v>75</v>
      </c>
      <c r="L377" s="36">
        <v>516</v>
      </c>
      <c r="M377" s="36" t="s">
        <v>1818</v>
      </c>
      <c r="N377" s="34"/>
      <c r="O377" s="1" t="s">
        <v>275</v>
      </c>
      <c r="P377" s="2" t="str">
        <f>LEFT(Table1[[#This Row],['[4']]],FIND(" ",Table1[[#This Row],['[4']]],1)-1)</f>
        <v>450</v>
      </c>
      <c r="Q377" s="2" t="str">
        <f>MID(Table1[[#This Row],['[4']]],FIND("x",Table1[[#This Row],['[4']]],1)+2,FIND("x",Table1[[#This Row],['[4']]],7)-(FIND("x",Table1[[#This Row],['[4']]],1)+2))</f>
        <v xml:space="preserve">600 </v>
      </c>
      <c r="R377" s="2" t="str">
        <f>RIGHT(Table1[[#This Row],['[4']]],LEN(Table1[[#This Row],['[4']]])-(FIND("x",Table1[[#This Row],['[4']]],7)+1))</f>
        <v>650</v>
      </c>
      <c r="S377" s="2"/>
      <c r="T377" s="2">
        <f t="shared" si="5"/>
        <v>0.17549999999999999</v>
      </c>
    </row>
    <row r="378" spans="1:20" ht="30" x14ac:dyDescent="0.25">
      <c r="A378" s="30">
        <v>373</v>
      </c>
      <c r="B378" s="33" t="s">
        <v>690</v>
      </c>
      <c r="C378" s="34" t="s">
        <v>8</v>
      </c>
      <c r="D378" s="34" t="s">
        <v>691</v>
      </c>
      <c r="E378" s="35">
        <v>30</v>
      </c>
      <c r="F378" s="34">
        <v>1</v>
      </c>
      <c r="G378" s="34" t="s">
        <v>19</v>
      </c>
      <c r="H378" s="34" t="s">
        <v>99</v>
      </c>
      <c r="I378" s="36">
        <v>0</v>
      </c>
      <c r="J378" s="36">
        <v>1</v>
      </c>
      <c r="K378" s="36" t="s">
        <v>75</v>
      </c>
      <c r="L378" s="36">
        <v>728</v>
      </c>
      <c r="M378" s="36" t="s">
        <v>1818</v>
      </c>
      <c r="N378" s="43"/>
      <c r="O378" s="1" t="s">
        <v>275</v>
      </c>
      <c r="P378" s="2" t="str">
        <f>LEFT(Table1[[#This Row],['[4']]],FIND(" ",Table1[[#This Row],['[4']]],1)-1)</f>
        <v>400</v>
      </c>
      <c r="Q378" s="2" t="str">
        <f>MID(Table1[[#This Row],['[4']]],FIND("x",Table1[[#This Row],['[4']]],1)+2,FIND("x",Table1[[#This Row],['[4']]],7)-(FIND("x",Table1[[#This Row],['[4']]],1)+2))</f>
        <v xml:space="preserve">2000 </v>
      </c>
      <c r="R378" s="2" t="str">
        <f>RIGHT(Table1[[#This Row],['[4']]],LEN(Table1[[#This Row],['[4']]])-(FIND("x",Table1[[#This Row],['[4']]],7)+1))</f>
        <v>1000</v>
      </c>
      <c r="S378" s="2"/>
      <c r="T378" s="2">
        <f t="shared" si="5"/>
        <v>0.8</v>
      </c>
    </row>
    <row r="379" spans="1:20" ht="30" x14ac:dyDescent="0.25">
      <c r="A379" s="30">
        <v>374</v>
      </c>
      <c r="B379" s="33" t="s">
        <v>690</v>
      </c>
      <c r="C379" s="34" t="s">
        <v>8</v>
      </c>
      <c r="D379" s="34" t="s">
        <v>691</v>
      </c>
      <c r="E379" s="35">
        <v>30</v>
      </c>
      <c r="F379" s="34">
        <v>1</v>
      </c>
      <c r="G379" s="34" t="s">
        <v>19</v>
      </c>
      <c r="H379" s="34" t="s">
        <v>99</v>
      </c>
      <c r="I379" s="36">
        <v>0</v>
      </c>
      <c r="J379" s="36">
        <v>1</v>
      </c>
      <c r="K379" s="36" t="s">
        <v>75</v>
      </c>
      <c r="L379" s="36">
        <v>728</v>
      </c>
      <c r="M379" s="36" t="s">
        <v>1818</v>
      </c>
      <c r="N379" s="43"/>
      <c r="O379" s="1" t="s">
        <v>275</v>
      </c>
      <c r="P379" s="2" t="str">
        <f>LEFT(Table1[[#This Row],['[4']]],FIND(" ",Table1[[#This Row],['[4']]],1)-1)</f>
        <v>400</v>
      </c>
      <c r="Q379" s="2" t="str">
        <f>MID(Table1[[#This Row],['[4']]],FIND("x",Table1[[#This Row],['[4']]],1)+2,FIND("x",Table1[[#This Row],['[4']]],7)-(FIND("x",Table1[[#This Row],['[4']]],1)+2))</f>
        <v xml:space="preserve">2000 </v>
      </c>
      <c r="R379" s="2" t="str">
        <f>RIGHT(Table1[[#This Row],['[4']]],LEN(Table1[[#This Row],['[4']]])-(FIND("x",Table1[[#This Row],['[4']]],7)+1))</f>
        <v>1000</v>
      </c>
      <c r="S379" s="2"/>
      <c r="T379" s="2">
        <f t="shared" si="5"/>
        <v>0.8</v>
      </c>
    </row>
    <row r="380" spans="1:20" ht="30" x14ac:dyDescent="0.25">
      <c r="A380" s="30">
        <v>375</v>
      </c>
      <c r="B380" s="33" t="s">
        <v>692</v>
      </c>
      <c r="C380" s="34" t="s">
        <v>11</v>
      </c>
      <c r="D380" s="34" t="s">
        <v>297</v>
      </c>
      <c r="E380" s="35">
        <v>30</v>
      </c>
      <c r="F380" s="34">
        <v>15</v>
      </c>
      <c r="G380" s="34" t="s">
        <v>19</v>
      </c>
      <c r="H380" s="34" t="s">
        <v>73</v>
      </c>
      <c r="I380" s="36" t="s">
        <v>104</v>
      </c>
      <c r="J380" s="36" t="s">
        <v>218</v>
      </c>
      <c r="K380" s="36" t="s">
        <v>27</v>
      </c>
      <c r="L380" s="36" t="s">
        <v>219</v>
      </c>
      <c r="M380" s="36" t="s">
        <v>1818</v>
      </c>
      <c r="N380" s="34" t="s">
        <v>282</v>
      </c>
      <c r="O380" s="1" t="s">
        <v>275</v>
      </c>
      <c r="P380" s="2" t="str">
        <f>LEFT(Table1[[#This Row],['[4']]],FIND(" ",Table1[[#This Row],['[4']]],1)-1)</f>
        <v>620</v>
      </c>
      <c r="Q380" s="2" t="str">
        <f>MID(Table1[[#This Row],['[4']]],FIND("x",Table1[[#This Row],['[4']]],1)+2,FIND("x",Table1[[#This Row],['[4']]],7)-(FIND("x",Table1[[#This Row],['[4']]],1)+2))</f>
        <v xml:space="preserve">370 </v>
      </c>
      <c r="R380" s="2" t="str">
        <f>RIGHT(Table1[[#This Row],['[4']]],LEN(Table1[[#This Row],['[4']]])-(FIND("x",Table1[[#This Row],['[4']]],7)+1))</f>
        <v>340</v>
      </c>
      <c r="S380" s="2"/>
      <c r="T380" s="2">
        <f t="shared" si="5"/>
        <v>7.7995999999999996E-2</v>
      </c>
    </row>
    <row r="381" spans="1:20" ht="30" x14ac:dyDescent="0.25">
      <c r="A381" s="30">
        <v>376</v>
      </c>
      <c r="B381" s="33" t="s">
        <v>693</v>
      </c>
      <c r="C381" s="34" t="s">
        <v>11</v>
      </c>
      <c r="D381" s="34" t="s">
        <v>297</v>
      </c>
      <c r="E381" s="35">
        <v>30</v>
      </c>
      <c r="F381" s="34">
        <v>20</v>
      </c>
      <c r="G381" s="34" t="s">
        <v>19</v>
      </c>
      <c r="H381" s="34" t="s">
        <v>73</v>
      </c>
      <c r="I381" s="36" t="s">
        <v>104</v>
      </c>
      <c r="J381" s="36" t="s">
        <v>220</v>
      </c>
      <c r="K381" s="36" t="s">
        <v>27</v>
      </c>
      <c r="L381" s="36" t="s">
        <v>221</v>
      </c>
      <c r="M381" s="36" t="s">
        <v>1818</v>
      </c>
      <c r="N381" s="34" t="s">
        <v>282</v>
      </c>
      <c r="O381" s="1" t="s">
        <v>275</v>
      </c>
      <c r="P381" s="2" t="str">
        <f>LEFT(Table1[[#This Row],['[4']]],FIND(" ",Table1[[#This Row],['[4']]],1)-1)</f>
        <v>620</v>
      </c>
      <c r="Q381" s="2" t="str">
        <f>MID(Table1[[#This Row],['[4']]],FIND("x",Table1[[#This Row],['[4']]],1)+2,FIND("x",Table1[[#This Row],['[4']]],7)-(FIND("x",Table1[[#This Row],['[4']]],1)+2))</f>
        <v xml:space="preserve">370 </v>
      </c>
      <c r="R381" s="2" t="str">
        <f>RIGHT(Table1[[#This Row],['[4']]],LEN(Table1[[#This Row],['[4']]])-(FIND("x",Table1[[#This Row],['[4']]],7)+1))</f>
        <v>340</v>
      </c>
      <c r="S381" s="2"/>
      <c r="T381" s="2">
        <f t="shared" si="5"/>
        <v>7.7995999999999996E-2</v>
      </c>
    </row>
    <row r="382" spans="1:20" ht="30" x14ac:dyDescent="0.25">
      <c r="A382" s="30">
        <v>377</v>
      </c>
      <c r="B382" s="33" t="s">
        <v>164</v>
      </c>
      <c r="C382" s="34" t="s">
        <v>8</v>
      </c>
      <c r="D382" s="34" t="s">
        <v>325</v>
      </c>
      <c r="E382" s="35">
        <v>15</v>
      </c>
      <c r="F382" s="34">
        <v>1</v>
      </c>
      <c r="G382" s="34" t="s">
        <v>19</v>
      </c>
      <c r="H382" s="34" t="s">
        <v>20</v>
      </c>
      <c r="I382" s="36" t="s">
        <v>5</v>
      </c>
      <c r="J382" s="36" t="s">
        <v>158</v>
      </c>
      <c r="K382" s="36" t="s">
        <v>5</v>
      </c>
      <c r="L382" s="36" t="s">
        <v>222</v>
      </c>
      <c r="M382" s="36" t="s">
        <v>1818</v>
      </c>
      <c r="N382" s="34" t="s">
        <v>282</v>
      </c>
      <c r="O382" s="1" t="s">
        <v>275</v>
      </c>
      <c r="P382" s="2" t="str">
        <f>LEFT(Table1[[#This Row],['[4']]],FIND(" ",Table1[[#This Row],['[4']]],1)-1)</f>
        <v>600</v>
      </c>
      <c r="Q382" s="2" t="str">
        <f>MID(Table1[[#This Row],['[4']]],FIND("x",Table1[[#This Row],['[4']]],1)+2,FIND("x",Table1[[#This Row],['[4']]],7)-(FIND("x",Table1[[#This Row],['[4']]],1)+2))</f>
        <v xml:space="preserve">400 </v>
      </c>
      <c r="R382" s="2" t="str">
        <f>RIGHT(Table1[[#This Row],['[4']]],LEN(Table1[[#This Row],['[4']]])-(FIND("x",Table1[[#This Row],['[4']]],7)+1))</f>
        <v>1950</v>
      </c>
      <c r="S382" s="2"/>
      <c r="T382" s="2">
        <f t="shared" si="5"/>
        <v>0.46800000000000003</v>
      </c>
    </row>
    <row r="383" spans="1:20" ht="30" x14ac:dyDescent="0.25">
      <c r="A383" s="30">
        <v>378</v>
      </c>
      <c r="B383" s="33" t="s">
        <v>223</v>
      </c>
      <c r="C383" s="34" t="s">
        <v>8</v>
      </c>
      <c r="D383" s="34" t="s">
        <v>694</v>
      </c>
      <c r="E383" s="35">
        <v>15</v>
      </c>
      <c r="F383" s="34">
        <v>1</v>
      </c>
      <c r="G383" s="34" t="s">
        <v>19</v>
      </c>
      <c r="H383" s="34" t="s">
        <v>20</v>
      </c>
      <c r="I383" s="36" t="s">
        <v>5</v>
      </c>
      <c r="J383" s="36" t="s">
        <v>158</v>
      </c>
      <c r="K383" s="36" t="s">
        <v>5</v>
      </c>
      <c r="L383" s="36" t="s">
        <v>222</v>
      </c>
      <c r="M383" s="36" t="s">
        <v>1818</v>
      </c>
      <c r="N383" s="34" t="s">
        <v>282</v>
      </c>
      <c r="O383" s="1" t="s">
        <v>275</v>
      </c>
      <c r="P383" s="2" t="str">
        <f>LEFT(Table1[[#This Row],['[4']]],FIND(" ",Table1[[#This Row],['[4']]],1)-1)</f>
        <v>1000</v>
      </c>
      <c r="Q383" s="2" t="str">
        <f>MID(Table1[[#This Row],['[4']]],FIND("x",Table1[[#This Row],['[4']]],1)+2,FIND("x",Table1[[#This Row],['[4']]],7)-(FIND("x",Table1[[#This Row],['[4']]],1)+2))</f>
        <v xml:space="preserve">700 </v>
      </c>
      <c r="R383" s="2" t="str">
        <f>RIGHT(Table1[[#This Row],['[4']]],LEN(Table1[[#This Row],['[4']]])-(FIND("x",Table1[[#This Row],['[4']]],7)+1))</f>
        <v>750</v>
      </c>
      <c r="S383" s="2"/>
      <c r="T383" s="2">
        <f t="shared" si="5"/>
        <v>0.52500000000000002</v>
      </c>
    </row>
    <row r="384" spans="1:20" ht="30" x14ac:dyDescent="0.25">
      <c r="A384" s="30">
        <v>379</v>
      </c>
      <c r="B384" s="33" t="s">
        <v>695</v>
      </c>
      <c r="C384" s="34" t="s">
        <v>8</v>
      </c>
      <c r="D384" s="34" t="s">
        <v>696</v>
      </c>
      <c r="E384" s="35">
        <v>20</v>
      </c>
      <c r="F384" s="34">
        <v>1</v>
      </c>
      <c r="G384" s="34" t="s">
        <v>19</v>
      </c>
      <c r="H384" s="34" t="s">
        <v>20</v>
      </c>
      <c r="I384" s="36" t="s">
        <v>5</v>
      </c>
      <c r="J384" s="36" t="s">
        <v>158</v>
      </c>
      <c r="K384" s="36" t="s">
        <v>5</v>
      </c>
      <c r="L384" s="36" t="s">
        <v>222</v>
      </c>
      <c r="M384" s="36" t="s">
        <v>1818</v>
      </c>
      <c r="N384" s="34" t="s">
        <v>282</v>
      </c>
      <c r="O384" s="1" t="s">
        <v>275</v>
      </c>
      <c r="P384" s="2" t="str">
        <f>LEFT(Table1[[#This Row],['[4']]],FIND(" ",Table1[[#This Row],['[4']]],1)-1)</f>
        <v>800</v>
      </c>
      <c r="Q384" s="2" t="str">
        <f>MID(Table1[[#This Row],['[4']]],FIND("x",Table1[[#This Row],['[4']]],1)+2,FIND("x",Table1[[#This Row],['[4']]],7)-(FIND("x",Table1[[#This Row],['[4']]],1)+2))</f>
        <v xml:space="preserve">400 </v>
      </c>
      <c r="R384" s="2" t="str">
        <f>RIGHT(Table1[[#This Row],['[4']]],LEN(Table1[[#This Row],['[4']]])-(FIND("x",Table1[[#This Row],['[4']]],7)+1))</f>
        <v>2300</v>
      </c>
      <c r="S384" s="2"/>
      <c r="T384" s="2">
        <f t="shared" si="5"/>
        <v>0.73599999999999999</v>
      </c>
    </row>
    <row r="385" spans="1:20" ht="30" x14ac:dyDescent="0.25">
      <c r="A385" s="30">
        <v>380</v>
      </c>
      <c r="B385" s="33" t="s">
        <v>685</v>
      </c>
      <c r="C385" s="34" t="s">
        <v>8</v>
      </c>
      <c r="D385" s="34" t="s">
        <v>697</v>
      </c>
      <c r="E385" s="35">
        <v>20</v>
      </c>
      <c r="F385" s="34">
        <v>1</v>
      </c>
      <c r="G385" s="34" t="s">
        <v>19</v>
      </c>
      <c r="H385" s="34" t="s">
        <v>20</v>
      </c>
      <c r="I385" s="36" t="s">
        <v>5</v>
      </c>
      <c r="J385" s="36" t="s">
        <v>158</v>
      </c>
      <c r="K385" s="36" t="s">
        <v>5</v>
      </c>
      <c r="L385" s="36" t="s">
        <v>222</v>
      </c>
      <c r="M385" s="36" t="s">
        <v>1818</v>
      </c>
      <c r="N385" s="34" t="s">
        <v>282</v>
      </c>
      <c r="O385" s="1" t="s">
        <v>275</v>
      </c>
      <c r="P385" s="2" t="str">
        <f>LEFT(Table1[[#This Row],['[4']]],FIND(" ",Table1[[#This Row],['[4']]],1)-1)</f>
        <v>1400</v>
      </c>
      <c r="Q385" s="2" t="str">
        <f>MID(Table1[[#This Row],['[4']]],FIND("x",Table1[[#This Row],['[4']]],1)+2,FIND("x",Table1[[#This Row],['[4']]],7)-(FIND("x",Table1[[#This Row],['[4']]],1)+2))</f>
        <v xml:space="preserve">700 </v>
      </c>
      <c r="R385" s="2" t="str">
        <f>RIGHT(Table1[[#This Row],['[4']]],LEN(Table1[[#This Row],['[4']]])-(FIND("x",Table1[[#This Row],['[4']]],7)+1))</f>
        <v>750</v>
      </c>
      <c r="S385" s="2"/>
      <c r="T385" s="2">
        <f t="shared" si="5"/>
        <v>0.73499999999999999</v>
      </c>
    </row>
    <row r="386" spans="1:20" ht="30" x14ac:dyDescent="0.25">
      <c r="A386" s="30">
        <v>381</v>
      </c>
      <c r="B386" s="33" t="s">
        <v>685</v>
      </c>
      <c r="C386" s="34" t="s">
        <v>8</v>
      </c>
      <c r="D386" s="34" t="s">
        <v>697</v>
      </c>
      <c r="E386" s="35">
        <v>20</v>
      </c>
      <c r="F386" s="34">
        <v>1</v>
      </c>
      <c r="G386" s="34" t="s">
        <v>19</v>
      </c>
      <c r="H386" s="34" t="s">
        <v>20</v>
      </c>
      <c r="I386" s="36" t="s">
        <v>5</v>
      </c>
      <c r="J386" s="36" t="s">
        <v>158</v>
      </c>
      <c r="K386" s="36" t="s">
        <v>5</v>
      </c>
      <c r="L386" s="36" t="s">
        <v>222</v>
      </c>
      <c r="M386" s="36" t="s">
        <v>1818</v>
      </c>
      <c r="N386" s="34" t="s">
        <v>282</v>
      </c>
      <c r="O386" s="1" t="s">
        <v>275</v>
      </c>
      <c r="P386" s="2" t="str">
        <f>LEFT(Table1[[#This Row],['[4']]],FIND(" ",Table1[[#This Row],['[4']]],1)-1)</f>
        <v>1400</v>
      </c>
      <c r="Q386" s="2" t="str">
        <f>MID(Table1[[#This Row],['[4']]],FIND("x",Table1[[#This Row],['[4']]],1)+2,FIND("x",Table1[[#This Row],['[4']]],7)-(FIND("x",Table1[[#This Row],['[4']]],1)+2))</f>
        <v xml:space="preserve">700 </v>
      </c>
      <c r="R386" s="2" t="str">
        <f>RIGHT(Table1[[#This Row],['[4']]],LEN(Table1[[#This Row],['[4']]])-(FIND("x",Table1[[#This Row],['[4']]],7)+1))</f>
        <v>750</v>
      </c>
      <c r="S386" s="2"/>
      <c r="T386" s="2">
        <f t="shared" si="5"/>
        <v>0.73499999999999999</v>
      </c>
    </row>
    <row r="387" spans="1:20" ht="30" x14ac:dyDescent="0.25">
      <c r="A387" s="30">
        <v>382</v>
      </c>
      <c r="B387" s="33" t="s">
        <v>698</v>
      </c>
      <c r="C387" s="34" t="s">
        <v>8</v>
      </c>
      <c r="D387" s="34" t="s">
        <v>569</v>
      </c>
      <c r="E387" s="35">
        <v>20</v>
      </c>
      <c r="F387" s="34">
        <v>1</v>
      </c>
      <c r="G387" s="34" t="s">
        <v>19</v>
      </c>
      <c r="H387" s="34" t="s">
        <v>20</v>
      </c>
      <c r="I387" s="36" t="s">
        <v>5</v>
      </c>
      <c r="J387" s="36" t="s">
        <v>158</v>
      </c>
      <c r="K387" s="36" t="s">
        <v>5</v>
      </c>
      <c r="L387" s="36" t="s">
        <v>222</v>
      </c>
      <c r="M387" s="36" t="s">
        <v>1818</v>
      </c>
      <c r="N387" s="34" t="s">
        <v>282</v>
      </c>
      <c r="O387" s="1" t="s">
        <v>275</v>
      </c>
      <c r="P387" s="2" t="str">
        <f>LEFT(Table1[[#This Row],['[4']]],FIND(" ",Table1[[#This Row],['[4']]],1)-1)</f>
        <v>1800</v>
      </c>
      <c r="Q387" s="2" t="str">
        <f>MID(Table1[[#This Row],['[4']]],FIND("x",Table1[[#This Row],['[4']]],1)+2,FIND("x",Table1[[#This Row],['[4']]],7)-(FIND("x",Table1[[#This Row],['[4']]],1)+2))</f>
        <v xml:space="preserve">1700 </v>
      </c>
      <c r="R387" s="2" t="str">
        <f>RIGHT(Table1[[#This Row],['[4']]],LEN(Table1[[#This Row],['[4']]])-(FIND("x",Table1[[#This Row],['[4']]],7)+1))</f>
        <v>750</v>
      </c>
      <c r="S387" s="2"/>
      <c r="T387" s="2">
        <f t="shared" si="5"/>
        <v>2.2949999999999999</v>
      </c>
    </row>
    <row r="388" spans="1:20" ht="30" x14ac:dyDescent="0.25">
      <c r="A388" s="30">
        <v>383</v>
      </c>
      <c r="B388" s="33" t="s">
        <v>291</v>
      </c>
      <c r="C388" s="34" t="s">
        <v>8</v>
      </c>
      <c r="D388" s="34" t="s">
        <v>699</v>
      </c>
      <c r="E388" s="35">
        <v>15</v>
      </c>
      <c r="F388" s="34">
        <v>1</v>
      </c>
      <c r="G388" s="34" t="s">
        <v>19</v>
      </c>
      <c r="H388" s="34" t="s">
        <v>20</v>
      </c>
      <c r="I388" s="36" t="s">
        <v>5</v>
      </c>
      <c r="J388" s="36" t="s">
        <v>158</v>
      </c>
      <c r="K388" s="36" t="s">
        <v>5</v>
      </c>
      <c r="L388" s="36" t="s">
        <v>222</v>
      </c>
      <c r="M388" s="36" t="s">
        <v>1818</v>
      </c>
      <c r="N388" s="34" t="s">
        <v>282</v>
      </c>
      <c r="O388" s="1" t="s">
        <v>275</v>
      </c>
      <c r="P388" s="2" t="str">
        <f>LEFT(Table1[[#This Row],['[4']]],FIND(" ",Table1[[#This Row],['[4']]],1)-1)</f>
        <v>450</v>
      </c>
      <c r="Q388" s="2" t="str">
        <f>MID(Table1[[#This Row],['[4']]],FIND("x",Table1[[#This Row],['[4']]],1)+2,FIND("x",Table1[[#This Row],['[4']]],7)-(FIND("x",Table1[[#This Row],['[4']]],1)+2))</f>
        <v xml:space="preserve">550 </v>
      </c>
      <c r="R388" s="2" t="str">
        <f>RIGHT(Table1[[#This Row],['[4']]],LEN(Table1[[#This Row],['[4']]])-(FIND("x",Table1[[#This Row],['[4']]],7)+1))</f>
        <v>650</v>
      </c>
      <c r="S388" s="2"/>
      <c r="T388" s="2">
        <f t="shared" si="5"/>
        <v>0.16087499999999999</v>
      </c>
    </row>
    <row r="389" spans="1:20" ht="30" x14ac:dyDescent="0.25">
      <c r="A389" s="30">
        <v>384</v>
      </c>
      <c r="B389" s="33" t="s">
        <v>291</v>
      </c>
      <c r="C389" s="34" t="s">
        <v>8</v>
      </c>
      <c r="D389" s="34" t="s">
        <v>699</v>
      </c>
      <c r="E389" s="35">
        <v>15</v>
      </c>
      <c r="F389" s="34">
        <v>1</v>
      </c>
      <c r="G389" s="34" t="s">
        <v>19</v>
      </c>
      <c r="H389" s="34" t="s">
        <v>20</v>
      </c>
      <c r="I389" s="36" t="s">
        <v>5</v>
      </c>
      <c r="J389" s="36" t="s">
        <v>158</v>
      </c>
      <c r="K389" s="36" t="s">
        <v>5</v>
      </c>
      <c r="L389" s="36" t="s">
        <v>222</v>
      </c>
      <c r="M389" s="36" t="s">
        <v>1818</v>
      </c>
      <c r="N389" s="34" t="s">
        <v>282</v>
      </c>
      <c r="O389" s="1" t="s">
        <v>275</v>
      </c>
      <c r="P389" s="2" t="str">
        <f>LEFT(Table1[[#This Row],['[4']]],FIND(" ",Table1[[#This Row],['[4']]],1)-1)</f>
        <v>450</v>
      </c>
      <c r="Q389" s="2" t="str">
        <f>MID(Table1[[#This Row],['[4']]],FIND("x",Table1[[#This Row],['[4']]],1)+2,FIND("x",Table1[[#This Row],['[4']]],7)-(FIND("x",Table1[[#This Row],['[4']]],1)+2))</f>
        <v xml:space="preserve">550 </v>
      </c>
      <c r="R389" s="2" t="str">
        <f>RIGHT(Table1[[#This Row],['[4']]],LEN(Table1[[#This Row],['[4']]])-(FIND("x",Table1[[#This Row],['[4']]],7)+1))</f>
        <v>650</v>
      </c>
      <c r="S389" s="2"/>
      <c r="T389" s="2">
        <f t="shared" si="5"/>
        <v>0.16087499999999999</v>
      </c>
    </row>
    <row r="390" spans="1:20" ht="30" x14ac:dyDescent="0.25">
      <c r="A390" s="30">
        <v>385</v>
      </c>
      <c r="B390" s="33" t="s">
        <v>700</v>
      </c>
      <c r="C390" s="34" t="s">
        <v>8</v>
      </c>
      <c r="D390" s="34" t="s">
        <v>701</v>
      </c>
      <c r="E390" s="35">
        <v>30</v>
      </c>
      <c r="F390" s="34">
        <v>1</v>
      </c>
      <c r="G390" s="34" t="s">
        <v>19</v>
      </c>
      <c r="H390" s="34" t="s">
        <v>20</v>
      </c>
      <c r="I390" s="36" t="s">
        <v>5</v>
      </c>
      <c r="J390" s="36" t="s">
        <v>158</v>
      </c>
      <c r="K390" s="36" t="s">
        <v>5</v>
      </c>
      <c r="L390" s="36" t="s">
        <v>222</v>
      </c>
      <c r="M390" s="36" t="s">
        <v>1818</v>
      </c>
      <c r="N390" s="34" t="s">
        <v>2056</v>
      </c>
      <c r="O390" s="1" t="s">
        <v>275</v>
      </c>
      <c r="P390" s="2" t="str">
        <f>LEFT(Table1[[#This Row],['[4']]],FIND(" ",Table1[[#This Row],['[4']]],1)-1)</f>
        <v>2000</v>
      </c>
      <c r="Q390" s="2" t="str">
        <f>MID(Table1[[#This Row],['[4']]],FIND("x",Table1[[#This Row],['[4']]],1)+2,FIND("x",Table1[[#This Row],['[4']]],7)-(FIND("x",Table1[[#This Row],['[4']]],1)+2))</f>
        <v xml:space="preserve">350 </v>
      </c>
      <c r="R390" s="2" t="str">
        <f>RIGHT(Table1[[#This Row],['[4']]],LEN(Table1[[#This Row],['[4']]])-(FIND("x",Table1[[#This Row],['[4']]],7)+1))</f>
        <v>250</v>
      </c>
      <c r="S390" s="2"/>
      <c r="T390" s="2">
        <f t="shared" si="5"/>
        <v>0.17499999999999999</v>
      </c>
    </row>
    <row r="391" spans="1:20" ht="30" x14ac:dyDescent="0.25">
      <c r="A391" s="30">
        <v>386</v>
      </c>
      <c r="B391" s="33" t="s">
        <v>224</v>
      </c>
      <c r="C391" s="34" t="s">
        <v>8</v>
      </c>
      <c r="D391" s="34" t="s">
        <v>702</v>
      </c>
      <c r="E391" s="35">
        <v>5</v>
      </c>
      <c r="F391" s="34">
        <v>1</v>
      </c>
      <c r="G391" s="34" t="s">
        <v>19</v>
      </c>
      <c r="H391" s="34" t="s">
        <v>20</v>
      </c>
      <c r="I391" s="36" t="s">
        <v>5</v>
      </c>
      <c r="J391" s="36" t="s">
        <v>158</v>
      </c>
      <c r="K391" s="36" t="s">
        <v>5</v>
      </c>
      <c r="L391" s="36" t="s">
        <v>222</v>
      </c>
      <c r="M391" s="36" t="s">
        <v>1818</v>
      </c>
      <c r="N391" s="34" t="s">
        <v>282</v>
      </c>
      <c r="O391" s="1" t="s">
        <v>275</v>
      </c>
      <c r="P391" s="2" t="str">
        <f>LEFT(Table1[[#This Row],['[4']]],FIND(" ",Table1[[#This Row],['[4']]],1)-1)</f>
        <v>400</v>
      </c>
      <c r="Q391" s="2" t="str">
        <f>MID(Table1[[#This Row],['[4']]],FIND("x",Table1[[#This Row],['[4']]],1)+2,FIND("x",Table1[[#This Row],['[4']]],7)-(FIND("x",Table1[[#This Row],['[4']]],1)+2))</f>
        <v xml:space="preserve">400 </v>
      </c>
      <c r="R391" s="2" t="str">
        <f>RIGHT(Table1[[#This Row],['[4']]],LEN(Table1[[#This Row],['[4']]])-(FIND("x",Table1[[#This Row],['[4']]],7)+1))</f>
        <v>2000</v>
      </c>
      <c r="S391" s="2"/>
      <c r="T391" s="2">
        <f t="shared" ref="T391:T454" si="6">P391*Q391*R391/1000000000</f>
        <v>0.32</v>
      </c>
    </row>
    <row r="392" spans="1:20" ht="30" x14ac:dyDescent="0.25">
      <c r="A392" s="30">
        <v>387</v>
      </c>
      <c r="B392" s="33" t="s">
        <v>693</v>
      </c>
      <c r="C392" s="34" t="s">
        <v>11</v>
      </c>
      <c r="D392" s="34" t="s">
        <v>297</v>
      </c>
      <c r="E392" s="35">
        <v>30</v>
      </c>
      <c r="F392" s="34">
        <v>8</v>
      </c>
      <c r="G392" s="34" t="s">
        <v>19</v>
      </c>
      <c r="H392" s="34" t="s">
        <v>20</v>
      </c>
      <c r="I392" s="36" t="s">
        <v>5</v>
      </c>
      <c r="J392" s="36" t="s">
        <v>158</v>
      </c>
      <c r="K392" s="36" t="s">
        <v>5</v>
      </c>
      <c r="L392" s="36" t="s">
        <v>222</v>
      </c>
      <c r="M392" s="36" t="s">
        <v>1818</v>
      </c>
      <c r="N392" s="34" t="s">
        <v>282</v>
      </c>
      <c r="O392" s="1" t="s">
        <v>275</v>
      </c>
      <c r="P392" s="2" t="str">
        <f>LEFT(Table1[[#This Row],['[4']]],FIND(" ",Table1[[#This Row],['[4']]],1)-1)</f>
        <v>620</v>
      </c>
      <c r="Q392" s="2" t="str">
        <f>MID(Table1[[#This Row],['[4']]],FIND("x",Table1[[#This Row],['[4']]],1)+2,FIND("x",Table1[[#This Row],['[4']]],7)-(FIND("x",Table1[[#This Row],['[4']]],1)+2))</f>
        <v xml:space="preserve">370 </v>
      </c>
      <c r="R392" s="2" t="str">
        <f>RIGHT(Table1[[#This Row],['[4']]],LEN(Table1[[#This Row],['[4']]])-(FIND("x",Table1[[#This Row],['[4']]],7)+1))</f>
        <v>340</v>
      </c>
      <c r="S392" s="2"/>
      <c r="T392" s="2">
        <f t="shared" si="6"/>
        <v>7.7995999999999996E-2</v>
      </c>
    </row>
    <row r="393" spans="1:20" ht="30" x14ac:dyDescent="0.25">
      <c r="A393" s="30">
        <v>388</v>
      </c>
      <c r="B393" s="33" t="s">
        <v>703</v>
      </c>
      <c r="C393" s="34" t="s">
        <v>8</v>
      </c>
      <c r="D393" s="34" t="s">
        <v>567</v>
      </c>
      <c r="E393" s="35">
        <v>20</v>
      </c>
      <c r="F393" s="34">
        <v>1</v>
      </c>
      <c r="G393" s="34" t="s">
        <v>19</v>
      </c>
      <c r="H393" s="34" t="s">
        <v>73</v>
      </c>
      <c r="I393" s="36" t="s">
        <v>104</v>
      </c>
      <c r="J393" s="36" t="s">
        <v>216</v>
      </c>
      <c r="K393" s="36" t="s">
        <v>5</v>
      </c>
      <c r="L393" s="36" t="s">
        <v>148</v>
      </c>
      <c r="M393" s="36" t="s">
        <v>1818</v>
      </c>
      <c r="N393" s="34" t="s">
        <v>282</v>
      </c>
      <c r="O393" s="1" t="s">
        <v>275</v>
      </c>
      <c r="P393" s="2" t="str">
        <f>LEFT(Table1[[#This Row],['[4']]],FIND(" ",Table1[[#This Row],['[4']]],1)-1)</f>
        <v>1700</v>
      </c>
      <c r="Q393" s="2" t="str">
        <f>MID(Table1[[#This Row],['[4']]],FIND("x",Table1[[#This Row],['[4']]],1)+2,FIND("x",Table1[[#This Row],['[4']]],7)-(FIND("x",Table1[[#This Row],['[4']]],1)+2))</f>
        <v xml:space="preserve">1200 </v>
      </c>
      <c r="R393" s="2" t="str">
        <f>RIGHT(Table1[[#This Row],['[4']]],LEN(Table1[[#This Row],['[4']]])-(FIND("x",Table1[[#This Row],['[4']]],7)+1))</f>
        <v>750</v>
      </c>
      <c r="S393" s="2"/>
      <c r="T393" s="2">
        <f t="shared" si="6"/>
        <v>1.53</v>
      </c>
    </row>
    <row r="394" spans="1:20" ht="30" x14ac:dyDescent="0.25">
      <c r="A394" s="30">
        <v>389</v>
      </c>
      <c r="B394" s="33" t="s">
        <v>703</v>
      </c>
      <c r="C394" s="34" t="s">
        <v>8</v>
      </c>
      <c r="D394" s="34" t="s">
        <v>567</v>
      </c>
      <c r="E394" s="35">
        <v>20</v>
      </c>
      <c r="F394" s="34">
        <v>1</v>
      </c>
      <c r="G394" s="34" t="s">
        <v>19</v>
      </c>
      <c r="H394" s="34" t="s">
        <v>73</v>
      </c>
      <c r="I394" s="36" t="s">
        <v>104</v>
      </c>
      <c r="J394" s="36" t="s">
        <v>216</v>
      </c>
      <c r="K394" s="36" t="s">
        <v>5</v>
      </c>
      <c r="L394" s="36" t="s">
        <v>148</v>
      </c>
      <c r="M394" s="36" t="s">
        <v>1818</v>
      </c>
      <c r="N394" s="34" t="s">
        <v>282</v>
      </c>
      <c r="O394" s="1" t="s">
        <v>275</v>
      </c>
      <c r="P394" s="2" t="str">
        <f>LEFT(Table1[[#This Row],['[4']]],FIND(" ",Table1[[#This Row],['[4']]],1)-1)</f>
        <v>1700</v>
      </c>
      <c r="Q394" s="2" t="str">
        <f>MID(Table1[[#This Row],['[4']]],FIND("x",Table1[[#This Row],['[4']]],1)+2,FIND("x",Table1[[#This Row],['[4']]],7)-(FIND("x",Table1[[#This Row],['[4']]],1)+2))</f>
        <v xml:space="preserve">1200 </v>
      </c>
      <c r="R394" s="2" t="str">
        <f>RIGHT(Table1[[#This Row],['[4']]],LEN(Table1[[#This Row],['[4']]])-(FIND("x",Table1[[#This Row],['[4']]],7)+1))</f>
        <v>750</v>
      </c>
      <c r="S394" s="2"/>
      <c r="T394" s="2">
        <f t="shared" si="6"/>
        <v>1.53</v>
      </c>
    </row>
    <row r="395" spans="1:20" ht="30" x14ac:dyDescent="0.25">
      <c r="A395" s="30">
        <v>390</v>
      </c>
      <c r="B395" s="33" t="s">
        <v>703</v>
      </c>
      <c r="C395" s="34" t="s">
        <v>8</v>
      </c>
      <c r="D395" s="34" t="s">
        <v>567</v>
      </c>
      <c r="E395" s="35">
        <v>20</v>
      </c>
      <c r="F395" s="34">
        <v>1</v>
      </c>
      <c r="G395" s="34" t="s">
        <v>19</v>
      </c>
      <c r="H395" s="34" t="s">
        <v>73</v>
      </c>
      <c r="I395" s="36" t="s">
        <v>104</v>
      </c>
      <c r="J395" s="36" t="s">
        <v>216</v>
      </c>
      <c r="K395" s="36" t="s">
        <v>5</v>
      </c>
      <c r="L395" s="36" t="s">
        <v>148</v>
      </c>
      <c r="M395" s="36" t="s">
        <v>1818</v>
      </c>
      <c r="N395" s="34" t="s">
        <v>282</v>
      </c>
      <c r="O395" s="1" t="s">
        <v>275</v>
      </c>
      <c r="P395" s="2" t="str">
        <f>LEFT(Table1[[#This Row],['[4']]],FIND(" ",Table1[[#This Row],['[4']]],1)-1)</f>
        <v>1700</v>
      </c>
      <c r="Q395" s="2" t="str">
        <f>MID(Table1[[#This Row],['[4']]],FIND("x",Table1[[#This Row],['[4']]],1)+2,FIND("x",Table1[[#This Row],['[4']]],7)-(FIND("x",Table1[[#This Row],['[4']]],1)+2))</f>
        <v xml:space="preserve">1200 </v>
      </c>
      <c r="R395" s="2" t="str">
        <f>RIGHT(Table1[[#This Row],['[4']]],LEN(Table1[[#This Row],['[4']]])-(FIND("x",Table1[[#This Row],['[4']]],7)+1))</f>
        <v>750</v>
      </c>
      <c r="S395" s="2"/>
      <c r="T395" s="2">
        <f t="shared" si="6"/>
        <v>1.53</v>
      </c>
    </row>
    <row r="396" spans="1:20" ht="30" x14ac:dyDescent="0.25">
      <c r="A396" s="30">
        <v>391</v>
      </c>
      <c r="B396" s="33" t="s">
        <v>703</v>
      </c>
      <c r="C396" s="34" t="s">
        <v>8</v>
      </c>
      <c r="D396" s="34" t="s">
        <v>567</v>
      </c>
      <c r="E396" s="35">
        <v>20</v>
      </c>
      <c r="F396" s="34">
        <v>1</v>
      </c>
      <c r="G396" s="34" t="s">
        <v>19</v>
      </c>
      <c r="H396" s="34" t="s">
        <v>73</v>
      </c>
      <c r="I396" s="36" t="s">
        <v>104</v>
      </c>
      <c r="J396" s="36" t="s">
        <v>216</v>
      </c>
      <c r="K396" s="36" t="s">
        <v>5</v>
      </c>
      <c r="L396" s="36" t="s">
        <v>148</v>
      </c>
      <c r="M396" s="36" t="s">
        <v>1818</v>
      </c>
      <c r="N396" s="34" t="s">
        <v>282</v>
      </c>
      <c r="O396" s="1" t="s">
        <v>275</v>
      </c>
      <c r="P396" s="2" t="str">
        <f>LEFT(Table1[[#This Row],['[4']]],FIND(" ",Table1[[#This Row],['[4']]],1)-1)</f>
        <v>1700</v>
      </c>
      <c r="Q396" s="2" t="str">
        <f>MID(Table1[[#This Row],['[4']]],FIND("x",Table1[[#This Row],['[4']]],1)+2,FIND("x",Table1[[#This Row],['[4']]],7)-(FIND("x",Table1[[#This Row],['[4']]],1)+2))</f>
        <v xml:space="preserve">1200 </v>
      </c>
      <c r="R396" s="2" t="str">
        <f>RIGHT(Table1[[#This Row],['[4']]],LEN(Table1[[#This Row],['[4']]])-(FIND("x",Table1[[#This Row],['[4']]],7)+1))</f>
        <v>750</v>
      </c>
      <c r="S396" s="2"/>
      <c r="T396" s="2">
        <f t="shared" si="6"/>
        <v>1.53</v>
      </c>
    </row>
    <row r="397" spans="1:20" ht="30" x14ac:dyDescent="0.25">
      <c r="A397" s="30">
        <v>392</v>
      </c>
      <c r="B397" s="33" t="s">
        <v>324</v>
      </c>
      <c r="C397" s="34" t="s">
        <v>8</v>
      </c>
      <c r="D397" s="34" t="s">
        <v>704</v>
      </c>
      <c r="E397" s="35">
        <v>20</v>
      </c>
      <c r="F397" s="34">
        <v>1</v>
      </c>
      <c r="G397" s="34" t="s">
        <v>19</v>
      </c>
      <c r="H397" s="34" t="s">
        <v>73</v>
      </c>
      <c r="I397" s="36" t="s">
        <v>104</v>
      </c>
      <c r="J397" s="36" t="s">
        <v>216</v>
      </c>
      <c r="K397" s="36" t="s">
        <v>5</v>
      </c>
      <c r="L397" s="36" t="s">
        <v>148</v>
      </c>
      <c r="M397" s="36" t="s">
        <v>1818</v>
      </c>
      <c r="N397" s="34" t="s">
        <v>282</v>
      </c>
      <c r="O397" s="1" t="s">
        <v>275</v>
      </c>
      <c r="P397" s="2" t="str">
        <f>LEFT(Table1[[#This Row],['[4']]],FIND(" ",Table1[[#This Row],['[4']]],1)-1)</f>
        <v>800</v>
      </c>
      <c r="Q397" s="2" t="str">
        <f>MID(Table1[[#This Row],['[4']]],FIND("x",Table1[[#This Row],['[4']]],1)+2,FIND("x",Table1[[#This Row],['[4']]],7)-(FIND("x",Table1[[#This Row],['[4']]],1)+2))</f>
        <v xml:space="preserve">600 </v>
      </c>
      <c r="R397" s="2" t="str">
        <f>RIGHT(Table1[[#This Row],['[4']]],LEN(Table1[[#This Row],['[4']]])-(FIND("x",Table1[[#This Row],['[4']]],7)+1))</f>
        <v>1950</v>
      </c>
      <c r="S397" s="2"/>
      <c r="T397" s="2">
        <f t="shared" si="6"/>
        <v>0.93600000000000005</v>
      </c>
    </row>
    <row r="398" spans="1:20" ht="30" x14ac:dyDescent="0.25">
      <c r="A398" s="30">
        <v>393</v>
      </c>
      <c r="B398" s="33" t="s">
        <v>705</v>
      </c>
      <c r="C398" s="34" t="s">
        <v>8</v>
      </c>
      <c r="D398" s="34" t="s">
        <v>706</v>
      </c>
      <c r="E398" s="35">
        <v>20</v>
      </c>
      <c r="F398" s="34">
        <v>1</v>
      </c>
      <c r="G398" s="34" t="s">
        <v>19</v>
      </c>
      <c r="H398" s="34" t="s">
        <v>73</v>
      </c>
      <c r="I398" s="36" t="s">
        <v>104</v>
      </c>
      <c r="J398" s="36" t="s">
        <v>216</v>
      </c>
      <c r="K398" s="36" t="s">
        <v>5</v>
      </c>
      <c r="L398" s="36" t="s">
        <v>148</v>
      </c>
      <c r="M398" s="36" t="s">
        <v>1818</v>
      </c>
      <c r="N398" s="34" t="s">
        <v>282</v>
      </c>
      <c r="O398" s="1" t="s">
        <v>275</v>
      </c>
      <c r="P398" s="2" t="str">
        <f>LEFT(Table1[[#This Row],['[4']]],FIND(" ",Table1[[#This Row],['[4']]],1)-1)</f>
        <v>800</v>
      </c>
      <c r="Q398" s="2" t="str">
        <f>MID(Table1[[#This Row],['[4']]],FIND("x",Table1[[#This Row],['[4']]],1)+2,FIND("x",Table1[[#This Row],['[4']]],7)-(FIND("x",Table1[[#This Row],['[4']]],1)+2))</f>
        <v xml:space="preserve">350 </v>
      </c>
      <c r="R398" s="2" t="str">
        <f>RIGHT(Table1[[#This Row],['[4']]],LEN(Table1[[#This Row],['[4']]])-(FIND("x",Table1[[#This Row],['[4']]],7)+1))</f>
        <v>1950</v>
      </c>
      <c r="S398" s="2"/>
      <c r="T398" s="2">
        <f t="shared" si="6"/>
        <v>0.54600000000000004</v>
      </c>
    </row>
    <row r="399" spans="1:20" ht="30" x14ac:dyDescent="0.25">
      <c r="A399" s="30">
        <v>394</v>
      </c>
      <c r="B399" s="33" t="s">
        <v>705</v>
      </c>
      <c r="C399" s="34" t="s">
        <v>8</v>
      </c>
      <c r="D399" s="34" t="s">
        <v>706</v>
      </c>
      <c r="E399" s="35">
        <v>20</v>
      </c>
      <c r="F399" s="34">
        <v>1</v>
      </c>
      <c r="G399" s="34" t="s">
        <v>19</v>
      </c>
      <c r="H399" s="34" t="s">
        <v>73</v>
      </c>
      <c r="I399" s="36" t="s">
        <v>104</v>
      </c>
      <c r="J399" s="36" t="s">
        <v>216</v>
      </c>
      <c r="K399" s="36" t="s">
        <v>5</v>
      </c>
      <c r="L399" s="36" t="s">
        <v>148</v>
      </c>
      <c r="M399" s="36" t="s">
        <v>1818</v>
      </c>
      <c r="N399" s="34" t="s">
        <v>282</v>
      </c>
      <c r="O399" s="1" t="s">
        <v>275</v>
      </c>
      <c r="P399" s="2" t="str">
        <f>LEFT(Table1[[#This Row],['[4']]],FIND(" ",Table1[[#This Row],['[4']]],1)-1)</f>
        <v>800</v>
      </c>
      <c r="Q399" s="2" t="str">
        <f>MID(Table1[[#This Row],['[4']]],FIND("x",Table1[[#This Row],['[4']]],1)+2,FIND("x",Table1[[#This Row],['[4']]],7)-(FIND("x",Table1[[#This Row],['[4']]],1)+2))</f>
        <v xml:space="preserve">350 </v>
      </c>
      <c r="R399" s="2" t="str">
        <f>RIGHT(Table1[[#This Row],['[4']]],LEN(Table1[[#This Row],['[4']]])-(FIND("x",Table1[[#This Row],['[4']]],7)+1))</f>
        <v>1950</v>
      </c>
      <c r="S399" s="2"/>
      <c r="T399" s="2">
        <f t="shared" si="6"/>
        <v>0.54600000000000004</v>
      </c>
    </row>
    <row r="400" spans="1:20" ht="30" x14ac:dyDescent="0.25">
      <c r="A400" s="30">
        <v>395</v>
      </c>
      <c r="B400" s="33" t="s">
        <v>705</v>
      </c>
      <c r="C400" s="34" t="s">
        <v>8</v>
      </c>
      <c r="D400" s="34" t="s">
        <v>706</v>
      </c>
      <c r="E400" s="35">
        <v>20</v>
      </c>
      <c r="F400" s="34">
        <v>1</v>
      </c>
      <c r="G400" s="34" t="s">
        <v>19</v>
      </c>
      <c r="H400" s="34" t="s">
        <v>73</v>
      </c>
      <c r="I400" s="36" t="s">
        <v>104</v>
      </c>
      <c r="J400" s="36" t="s">
        <v>216</v>
      </c>
      <c r="K400" s="36" t="s">
        <v>5</v>
      </c>
      <c r="L400" s="36" t="s">
        <v>148</v>
      </c>
      <c r="M400" s="36" t="s">
        <v>1818</v>
      </c>
      <c r="N400" s="34" t="s">
        <v>282</v>
      </c>
      <c r="O400" s="1" t="s">
        <v>275</v>
      </c>
      <c r="P400" s="2" t="str">
        <f>LEFT(Table1[[#This Row],['[4']]],FIND(" ",Table1[[#This Row],['[4']]],1)-1)</f>
        <v>800</v>
      </c>
      <c r="Q400" s="2" t="str">
        <f>MID(Table1[[#This Row],['[4']]],FIND("x",Table1[[#This Row],['[4']]],1)+2,FIND("x",Table1[[#This Row],['[4']]],7)-(FIND("x",Table1[[#This Row],['[4']]],1)+2))</f>
        <v xml:space="preserve">350 </v>
      </c>
      <c r="R400" s="2" t="str">
        <f>RIGHT(Table1[[#This Row],['[4']]],LEN(Table1[[#This Row],['[4']]])-(FIND("x",Table1[[#This Row],['[4']]],7)+1))</f>
        <v>1950</v>
      </c>
      <c r="S400" s="2"/>
      <c r="T400" s="2">
        <f t="shared" si="6"/>
        <v>0.54600000000000004</v>
      </c>
    </row>
    <row r="401" spans="1:20" ht="30" x14ac:dyDescent="0.25">
      <c r="A401" s="30">
        <v>396</v>
      </c>
      <c r="B401" s="33" t="s">
        <v>674</v>
      </c>
      <c r="C401" s="34" t="s">
        <v>8</v>
      </c>
      <c r="D401" s="34" t="s">
        <v>697</v>
      </c>
      <c r="E401" s="35">
        <v>15</v>
      </c>
      <c r="F401" s="34">
        <v>1</v>
      </c>
      <c r="G401" s="34" t="s">
        <v>19</v>
      </c>
      <c r="H401" s="34" t="s">
        <v>73</v>
      </c>
      <c r="I401" s="36" t="s">
        <v>72</v>
      </c>
      <c r="J401" s="36" t="s">
        <v>225</v>
      </c>
      <c r="K401" s="36" t="s">
        <v>5</v>
      </c>
      <c r="L401" s="36" t="s">
        <v>226</v>
      </c>
      <c r="M401" s="36" t="s">
        <v>1818</v>
      </c>
      <c r="N401" s="34" t="s">
        <v>282</v>
      </c>
      <c r="O401" s="1" t="s">
        <v>275</v>
      </c>
      <c r="P401" s="2" t="str">
        <f>LEFT(Table1[[#This Row],['[4']]],FIND(" ",Table1[[#This Row],['[4']]],1)-1)</f>
        <v>1400</v>
      </c>
      <c r="Q401" s="2" t="str">
        <f>MID(Table1[[#This Row],['[4']]],FIND("x",Table1[[#This Row],['[4']]],1)+2,FIND("x",Table1[[#This Row],['[4']]],7)-(FIND("x",Table1[[#This Row],['[4']]],1)+2))</f>
        <v xml:space="preserve">700 </v>
      </c>
      <c r="R401" s="2" t="str">
        <f>RIGHT(Table1[[#This Row],['[4']]],LEN(Table1[[#This Row],['[4']]])-(FIND("x",Table1[[#This Row],['[4']]],7)+1))</f>
        <v>750</v>
      </c>
      <c r="S401" s="2"/>
      <c r="T401" s="2">
        <f t="shared" si="6"/>
        <v>0.73499999999999999</v>
      </c>
    </row>
    <row r="402" spans="1:20" ht="30" x14ac:dyDescent="0.25">
      <c r="A402" s="30">
        <v>397</v>
      </c>
      <c r="B402" s="33" t="s">
        <v>674</v>
      </c>
      <c r="C402" s="34" t="s">
        <v>8</v>
      </c>
      <c r="D402" s="34" t="s">
        <v>697</v>
      </c>
      <c r="E402" s="35">
        <v>15</v>
      </c>
      <c r="F402" s="34">
        <v>1</v>
      </c>
      <c r="G402" s="34" t="s">
        <v>19</v>
      </c>
      <c r="H402" s="34" t="s">
        <v>73</v>
      </c>
      <c r="I402" s="36" t="s">
        <v>72</v>
      </c>
      <c r="J402" s="36" t="s">
        <v>225</v>
      </c>
      <c r="K402" s="36" t="s">
        <v>5</v>
      </c>
      <c r="L402" s="36" t="s">
        <v>226</v>
      </c>
      <c r="M402" s="36" t="s">
        <v>1818</v>
      </c>
      <c r="N402" s="34" t="s">
        <v>282</v>
      </c>
      <c r="O402" s="1" t="s">
        <v>275</v>
      </c>
      <c r="P402" s="2" t="str">
        <f>LEFT(Table1[[#This Row],['[4']]],FIND(" ",Table1[[#This Row],['[4']]],1)-1)</f>
        <v>1400</v>
      </c>
      <c r="Q402" s="2" t="str">
        <f>MID(Table1[[#This Row],['[4']]],FIND("x",Table1[[#This Row],['[4']]],1)+2,FIND("x",Table1[[#This Row],['[4']]],7)-(FIND("x",Table1[[#This Row],['[4']]],1)+2))</f>
        <v xml:space="preserve">700 </v>
      </c>
      <c r="R402" s="2" t="str">
        <f>RIGHT(Table1[[#This Row],['[4']]],LEN(Table1[[#This Row],['[4']]])-(FIND("x",Table1[[#This Row],['[4']]],7)+1))</f>
        <v>750</v>
      </c>
      <c r="S402" s="2"/>
      <c r="T402" s="2">
        <f t="shared" si="6"/>
        <v>0.73499999999999999</v>
      </c>
    </row>
    <row r="403" spans="1:20" ht="30" x14ac:dyDescent="0.25">
      <c r="A403" s="30">
        <v>398</v>
      </c>
      <c r="B403" s="33" t="s">
        <v>674</v>
      </c>
      <c r="C403" s="34" t="s">
        <v>8</v>
      </c>
      <c r="D403" s="34" t="s">
        <v>697</v>
      </c>
      <c r="E403" s="35">
        <v>15</v>
      </c>
      <c r="F403" s="34">
        <v>1</v>
      </c>
      <c r="G403" s="34" t="s">
        <v>19</v>
      </c>
      <c r="H403" s="34" t="s">
        <v>73</v>
      </c>
      <c r="I403" s="36" t="s">
        <v>72</v>
      </c>
      <c r="J403" s="36" t="s">
        <v>225</v>
      </c>
      <c r="K403" s="36" t="s">
        <v>5</v>
      </c>
      <c r="L403" s="36" t="s">
        <v>226</v>
      </c>
      <c r="M403" s="36" t="s">
        <v>1818</v>
      </c>
      <c r="N403" s="34" t="s">
        <v>282</v>
      </c>
      <c r="O403" s="1" t="s">
        <v>275</v>
      </c>
      <c r="P403" s="2" t="str">
        <f>LEFT(Table1[[#This Row],['[4']]],FIND(" ",Table1[[#This Row],['[4']]],1)-1)</f>
        <v>1400</v>
      </c>
      <c r="Q403" s="2" t="str">
        <f>MID(Table1[[#This Row],['[4']]],FIND("x",Table1[[#This Row],['[4']]],1)+2,FIND("x",Table1[[#This Row],['[4']]],7)-(FIND("x",Table1[[#This Row],['[4']]],1)+2))</f>
        <v xml:space="preserve">700 </v>
      </c>
      <c r="R403" s="2" t="str">
        <f>RIGHT(Table1[[#This Row],['[4']]],LEN(Table1[[#This Row],['[4']]])-(FIND("x",Table1[[#This Row],['[4']]],7)+1))</f>
        <v>750</v>
      </c>
      <c r="S403" s="2"/>
      <c r="T403" s="2">
        <f t="shared" si="6"/>
        <v>0.73499999999999999</v>
      </c>
    </row>
    <row r="404" spans="1:20" ht="30" x14ac:dyDescent="0.25">
      <c r="A404" s="30">
        <v>399</v>
      </c>
      <c r="B404" s="33" t="s">
        <v>674</v>
      </c>
      <c r="C404" s="34" t="s">
        <v>8</v>
      </c>
      <c r="D404" s="34" t="s">
        <v>697</v>
      </c>
      <c r="E404" s="35">
        <v>15</v>
      </c>
      <c r="F404" s="34">
        <v>1</v>
      </c>
      <c r="G404" s="34" t="s">
        <v>19</v>
      </c>
      <c r="H404" s="34" t="s">
        <v>73</v>
      </c>
      <c r="I404" s="36" t="s">
        <v>72</v>
      </c>
      <c r="J404" s="36" t="s">
        <v>225</v>
      </c>
      <c r="K404" s="36" t="s">
        <v>5</v>
      </c>
      <c r="L404" s="36" t="s">
        <v>226</v>
      </c>
      <c r="M404" s="36" t="s">
        <v>1818</v>
      </c>
      <c r="N404" s="34" t="s">
        <v>282</v>
      </c>
      <c r="O404" s="1" t="s">
        <v>275</v>
      </c>
      <c r="P404" s="2" t="str">
        <f>LEFT(Table1[[#This Row],['[4']]],FIND(" ",Table1[[#This Row],['[4']]],1)-1)</f>
        <v>1400</v>
      </c>
      <c r="Q404" s="2" t="str">
        <f>MID(Table1[[#This Row],['[4']]],FIND("x",Table1[[#This Row],['[4']]],1)+2,FIND("x",Table1[[#This Row],['[4']]],7)-(FIND("x",Table1[[#This Row],['[4']]],1)+2))</f>
        <v xml:space="preserve">700 </v>
      </c>
      <c r="R404" s="2" t="str">
        <f>RIGHT(Table1[[#This Row],['[4']]],LEN(Table1[[#This Row],['[4']]])-(FIND("x",Table1[[#This Row],['[4']]],7)+1))</f>
        <v>750</v>
      </c>
      <c r="S404" s="2"/>
      <c r="T404" s="2">
        <f t="shared" si="6"/>
        <v>0.73499999999999999</v>
      </c>
    </row>
    <row r="405" spans="1:20" ht="30" x14ac:dyDescent="0.25">
      <c r="A405" s="30">
        <v>400</v>
      </c>
      <c r="B405" s="33" t="s">
        <v>291</v>
      </c>
      <c r="C405" s="34" t="s">
        <v>8</v>
      </c>
      <c r="D405" s="34" t="s">
        <v>604</v>
      </c>
      <c r="E405" s="35">
        <v>10</v>
      </c>
      <c r="F405" s="34">
        <v>1</v>
      </c>
      <c r="G405" s="34" t="s">
        <v>19</v>
      </c>
      <c r="H405" s="34" t="s">
        <v>73</v>
      </c>
      <c r="I405" s="36" t="s">
        <v>72</v>
      </c>
      <c r="J405" s="36" t="s">
        <v>227</v>
      </c>
      <c r="K405" s="36" t="s">
        <v>5</v>
      </c>
      <c r="L405" s="36" t="s">
        <v>226</v>
      </c>
      <c r="M405" s="36" t="s">
        <v>1818</v>
      </c>
      <c r="N405" s="34" t="s">
        <v>282</v>
      </c>
      <c r="O405" s="1" t="s">
        <v>275</v>
      </c>
      <c r="P405" s="2" t="str">
        <f>LEFT(Table1[[#This Row],['[4']]],FIND(" ",Table1[[#This Row],['[4']]],1)-1)</f>
        <v>450</v>
      </c>
      <c r="Q405" s="2" t="str">
        <f>MID(Table1[[#This Row],['[4']]],FIND("x",Table1[[#This Row],['[4']]],1)+2,FIND("x",Table1[[#This Row],['[4']]],7)-(FIND("x",Table1[[#This Row],['[4']]],1)+2))</f>
        <v xml:space="preserve">600 </v>
      </c>
      <c r="R405" s="2" t="str">
        <f>RIGHT(Table1[[#This Row],['[4']]],LEN(Table1[[#This Row],['[4']]])-(FIND("x",Table1[[#This Row],['[4']]],7)+1))</f>
        <v>650</v>
      </c>
      <c r="S405" s="2"/>
      <c r="T405" s="2">
        <f t="shared" si="6"/>
        <v>0.17549999999999999</v>
      </c>
    </row>
    <row r="406" spans="1:20" ht="30" x14ac:dyDescent="0.25">
      <c r="A406" s="30">
        <v>401</v>
      </c>
      <c r="B406" s="33" t="s">
        <v>291</v>
      </c>
      <c r="C406" s="34" t="s">
        <v>8</v>
      </c>
      <c r="D406" s="34" t="s">
        <v>604</v>
      </c>
      <c r="E406" s="35">
        <v>10</v>
      </c>
      <c r="F406" s="34">
        <v>1</v>
      </c>
      <c r="G406" s="34" t="s">
        <v>19</v>
      </c>
      <c r="H406" s="34" t="s">
        <v>73</v>
      </c>
      <c r="I406" s="36" t="s">
        <v>72</v>
      </c>
      <c r="J406" s="36" t="s">
        <v>227</v>
      </c>
      <c r="K406" s="36" t="s">
        <v>5</v>
      </c>
      <c r="L406" s="36" t="s">
        <v>226</v>
      </c>
      <c r="M406" s="36" t="s">
        <v>1818</v>
      </c>
      <c r="N406" s="34" t="s">
        <v>282</v>
      </c>
      <c r="O406" s="1" t="s">
        <v>275</v>
      </c>
      <c r="P406" s="2" t="str">
        <f>LEFT(Table1[[#This Row],['[4']]],FIND(" ",Table1[[#This Row],['[4']]],1)-1)</f>
        <v>450</v>
      </c>
      <c r="Q406" s="2" t="str">
        <f>MID(Table1[[#This Row],['[4']]],FIND("x",Table1[[#This Row],['[4']]],1)+2,FIND("x",Table1[[#This Row],['[4']]],7)-(FIND("x",Table1[[#This Row],['[4']]],1)+2))</f>
        <v xml:space="preserve">600 </v>
      </c>
      <c r="R406" s="2" t="str">
        <f>RIGHT(Table1[[#This Row],['[4']]],LEN(Table1[[#This Row],['[4']]])-(FIND("x",Table1[[#This Row],['[4']]],7)+1))</f>
        <v>650</v>
      </c>
      <c r="S406" s="2"/>
      <c r="T406" s="2">
        <f t="shared" si="6"/>
        <v>0.17549999999999999</v>
      </c>
    </row>
    <row r="407" spans="1:20" ht="30" x14ac:dyDescent="0.25">
      <c r="A407" s="30">
        <v>402</v>
      </c>
      <c r="B407" s="33" t="s">
        <v>291</v>
      </c>
      <c r="C407" s="34" t="s">
        <v>8</v>
      </c>
      <c r="D407" s="34" t="s">
        <v>604</v>
      </c>
      <c r="E407" s="35">
        <v>10</v>
      </c>
      <c r="F407" s="34">
        <v>1</v>
      </c>
      <c r="G407" s="34" t="s">
        <v>19</v>
      </c>
      <c r="H407" s="34" t="s">
        <v>73</v>
      </c>
      <c r="I407" s="36" t="s">
        <v>72</v>
      </c>
      <c r="J407" s="36" t="s">
        <v>227</v>
      </c>
      <c r="K407" s="36" t="s">
        <v>5</v>
      </c>
      <c r="L407" s="36" t="s">
        <v>226</v>
      </c>
      <c r="M407" s="36" t="s">
        <v>1818</v>
      </c>
      <c r="N407" s="34" t="s">
        <v>282</v>
      </c>
      <c r="O407" s="1" t="s">
        <v>275</v>
      </c>
      <c r="P407" s="2" t="str">
        <f>LEFT(Table1[[#This Row],['[4']]],FIND(" ",Table1[[#This Row],['[4']]],1)-1)</f>
        <v>450</v>
      </c>
      <c r="Q407" s="2" t="str">
        <f>MID(Table1[[#This Row],['[4']]],FIND("x",Table1[[#This Row],['[4']]],1)+2,FIND("x",Table1[[#This Row],['[4']]],7)-(FIND("x",Table1[[#This Row],['[4']]],1)+2))</f>
        <v xml:space="preserve">600 </v>
      </c>
      <c r="R407" s="2" t="str">
        <f>RIGHT(Table1[[#This Row],['[4']]],LEN(Table1[[#This Row],['[4']]])-(FIND("x",Table1[[#This Row],['[4']]],7)+1))</f>
        <v>650</v>
      </c>
      <c r="S407" s="2"/>
      <c r="T407" s="2">
        <f t="shared" si="6"/>
        <v>0.17549999999999999</v>
      </c>
    </row>
    <row r="408" spans="1:20" ht="30" x14ac:dyDescent="0.25">
      <c r="A408" s="30">
        <v>403</v>
      </c>
      <c r="B408" s="33" t="s">
        <v>291</v>
      </c>
      <c r="C408" s="34" t="s">
        <v>8</v>
      </c>
      <c r="D408" s="34" t="s">
        <v>604</v>
      </c>
      <c r="E408" s="35">
        <v>10</v>
      </c>
      <c r="F408" s="34">
        <v>1</v>
      </c>
      <c r="G408" s="34" t="s">
        <v>19</v>
      </c>
      <c r="H408" s="34" t="s">
        <v>73</v>
      </c>
      <c r="I408" s="36" t="s">
        <v>72</v>
      </c>
      <c r="J408" s="36" t="s">
        <v>227</v>
      </c>
      <c r="K408" s="36" t="s">
        <v>5</v>
      </c>
      <c r="L408" s="36" t="s">
        <v>226</v>
      </c>
      <c r="M408" s="36" t="s">
        <v>1818</v>
      </c>
      <c r="N408" s="34" t="s">
        <v>282</v>
      </c>
      <c r="O408" s="1" t="s">
        <v>275</v>
      </c>
      <c r="P408" s="2" t="str">
        <f>LEFT(Table1[[#This Row],['[4']]],FIND(" ",Table1[[#This Row],['[4']]],1)-1)</f>
        <v>450</v>
      </c>
      <c r="Q408" s="2" t="str">
        <f>MID(Table1[[#This Row],['[4']]],FIND("x",Table1[[#This Row],['[4']]],1)+2,FIND("x",Table1[[#This Row],['[4']]],7)-(FIND("x",Table1[[#This Row],['[4']]],1)+2))</f>
        <v xml:space="preserve">600 </v>
      </c>
      <c r="R408" s="2" t="str">
        <f>RIGHT(Table1[[#This Row],['[4']]],LEN(Table1[[#This Row],['[4']]])-(FIND("x",Table1[[#This Row],['[4']]],7)+1))</f>
        <v>650</v>
      </c>
      <c r="S408" s="2"/>
      <c r="T408" s="2">
        <f t="shared" si="6"/>
        <v>0.17549999999999999</v>
      </c>
    </row>
    <row r="409" spans="1:20" ht="30" x14ac:dyDescent="0.25">
      <c r="A409" s="30">
        <v>404</v>
      </c>
      <c r="B409" s="33" t="s">
        <v>671</v>
      </c>
      <c r="C409" s="34" t="s">
        <v>8</v>
      </c>
      <c r="D409" s="34" t="s">
        <v>327</v>
      </c>
      <c r="E409" s="35">
        <v>20</v>
      </c>
      <c r="F409" s="34">
        <v>1</v>
      </c>
      <c r="G409" s="34" t="s">
        <v>19</v>
      </c>
      <c r="H409" s="34" t="s">
        <v>73</v>
      </c>
      <c r="I409" s="36" t="s">
        <v>104</v>
      </c>
      <c r="J409" s="36" t="s">
        <v>215</v>
      </c>
      <c r="K409" s="36" t="s">
        <v>5</v>
      </c>
      <c r="L409" s="36" t="s">
        <v>226</v>
      </c>
      <c r="M409" s="36" t="s">
        <v>1818</v>
      </c>
      <c r="N409" s="34" t="s">
        <v>282</v>
      </c>
      <c r="O409" s="1" t="s">
        <v>275</v>
      </c>
      <c r="P409" s="2" t="str">
        <f>LEFT(Table1[[#This Row],['[4']]],FIND(" ",Table1[[#This Row],['[4']]],1)-1)</f>
        <v>800</v>
      </c>
      <c r="Q409" s="2" t="str">
        <f>MID(Table1[[#This Row],['[4']]],FIND("x",Table1[[#This Row],['[4']]],1)+2,FIND("x",Table1[[#This Row],['[4']]],7)-(FIND("x",Table1[[#This Row],['[4']]],1)+2))</f>
        <v xml:space="preserve">400 </v>
      </c>
      <c r="R409" s="2" t="str">
        <f>RIGHT(Table1[[#This Row],['[4']]],LEN(Table1[[#This Row],['[4']]])-(FIND("x",Table1[[#This Row],['[4']]],7)+1))</f>
        <v>1950</v>
      </c>
      <c r="S409" s="2"/>
      <c r="T409" s="2">
        <f t="shared" si="6"/>
        <v>0.624</v>
      </c>
    </row>
    <row r="410" spans="1:20" ht="30" x14ac:dyDescent="0.25">
      <c r="A410" s="30">
        <v>405</v>
      </c>
      <c r="B410" s="33" t="s">
        <v>671</v>
      </c>
      <c r="C410" s="34" t="s">
        <v>8</v>
      </c>
      <c r="D410" s="34" t="s">
        <v>327</v>
      </c>
      <c r="E410" s="35">
        <v>20</v>
      </c>
      <c r="F410" s="34">
        <v>1</v>
      </c>
      <c r="G410" s="34" t="s">
        <v>19</v>
      </c>
      <c r="H410" s="34" t="s">
        <v>73</v>
      </c>
      <c r="I410" s="36" t="s">
        <v>104</v>
      </c>
      <c r="J410" s="36" t="s">
        <v>215</v>
      </c>
      <c r="K410" s="36" t="s">
        <v>5</v>
      </c>
      <c r="L410" s="36" t="s">
        <v>226</v>
      </c>
      <c r="M410" s="36" t="s">
        <v>1818</v>
      </c>
      <c r="N410" s="34" t="s">
        <v>282</v>
      </c>
      <c r="O410" s="1" t="s">
        <v>275</v>
      </c>
      <c r="P410" s="2" t="str">
        <f>LEFT(Table1[[#This Row],['[4']]],FIND(" ",Table1[[#This Row],['[4']]],1)-1)</f>
        <v>800</v>
      </c>
      <c r="Q410" s="2" t="str">
        <f>MID(Table1[[#This Row],['[4']]],FIND("x",Table1[[#This Row],['[4']]],1)+2,FIND("x",Table1[[#This Row],['[4']]],7)-(FIND("x",Table1[[#This Row],['[4']]],1)+2))</f>
        <v xml:space="preserve">400 </v>
      </c>
      <c r="R410" s="2" t="str">
        <f>RIGHT(Table1[[#This Row],['[4']]],LEN(Table1[[#This Row],['[4']]])-(FIND("x",Table1[[#This Row],['[4']]],7)+1))</f>
        <v>1950</v>
      </c>
      <c r="S410" s="2"/>
      <c r="T410" s="2">
        <f t="shared" si="6"/>
        <v>0.624</v>
      </c>
    </row>
    <row r="411" spans="1:20" ht="30" x14ac:dyDescent="0.25">
      <c r="A411" s="30">
        <v>406</v>
      </c>
      <c r="B411" s="33" t="s">
        <v>707</v>
      </c>
      <c r="C411" s="34" t="s">
        <v>8</v>
      </c>
      <c r="D411" s="34" t="s">
        <v>708</v>
      </c>
      <c r="E411" s="35">
        <v>15</v>
      </c>
      <c r="F411" s="34">
        <v>1</v>
      </c>
      <c r="G411" s="34" t="s">
        <v>19</v>
      </c>
      <c r="H411" s="34" t="s">
        <v>73</v>
      </c>
      <c r="I411" s="36" t="s">
        <v>104</v>
      </c>
      <c r="J411" s="36" t="s">
        <v>215</v>
      </c>
      <c r="K411" s="36" t="s">
        <v>5</v>
      </c>
      <c r="L411" s="36" t="s">
        <v>226</v>
      </c>
      <c r="M411" s="36" t="s">
        <v>1818</v>
      </c>
      <c r="N411" s="34" t="s">
        <v>282</v>
      </c>
      <c r="O411" s="1" t="s">
        <v>275</v>
      </c>
      <c r="P411" s="2" t="str">
        <f>LEFT(Table1[[#This Row],['[4']]],FIND(" ",Table1[[#This Row],['[4']]],1)-1)</f>
        <v>800</v>
      </c>
      <c r="Q411" s="2" t="str">
        <f>MID(Table1[[#This Row],['[4']]],FIND("x",Table1[[#This Row],['[4']]],1)+2,FIND("x",Table1[[#This Row],['[4']]],7)-(FIND("x",Table1[[#This Row],['[4']]],1)+2))</f>
        <v xml:space="preserve">400 </v>
      </c>
      <c r="R411" s="2" t="str">
        <f>RIGHT(Table1[[#This Row],['[4']]],LEN(Table1[[#This Row],['[4']]])-(FIND("x",Table1[[#This Row],['[4']]],7)+1))</f>
        <v>1200</v>
      </c>
      <c r="S411" s="2"/>
      <c r="T411" s="2">
        <f t="shared" si="6"/>
        <v>0.38400000000000001</v>
      </c>
    </row>
    <row r="412" spans="1:20" ht="30" x14ac:dyDescent="0.25">
      <c r="A412" s="30">
        <v>407</v>
      </c>
      <c r="B412" s="33" t="s">
        <v>671</v>
      </c>
      <c r="C412" s="34" t="s">
        <v>8</v>
      </c>
      <c r="D412" s="34" t="s">
        <v>327</v>
      </c>
      <c r="E412" s="35">
        <v>20</v>
      </c>
      <c r="F412" s="34">
        <v>1</v>
      </c>
      <c r="G412" s="34" t="s">
        <v>19</v>
      </c>
      <c r="H412" s="34" t="s">
        <v>73</v>
      </c>
      <c r="I412" s="36" t="s">
        <v>104</v>
      </c>
      <c r="J412" s="36" t="s">
        <v>215</v>
      </c>
      <c r="K412" s="36" t="s">
        <v>5</v>
      </c>
      <c r="L412" s="36" t="s">
        <v>226</v>
      </c>
      <c r="M412" s="36" t="s">
        <v>1818</v>
      </c>
      <c r="N412" s="34" t="s">
        <v>282</v>
      </c>
      <c r="O412" s="1" t="s">
        <v>275</v>
      </c>
      <c r="P412" s="2" t="str">
        <f>LEFT(Table1[[#This Row],['[4']]],FIND(" ",Table1[[#This Row],['[4']]],1)-1)</f>
        <v>800</v>
      </c>
      <c r="Q412" s="2" t="str">
        <f>MID(Table1[[#This Row],['[4']]],FIND("x",Table1[[#This Row],['[4']]],1)+2,FIND("x",Table1[[#This Row],['[4']]],7)-(FIND("x",Table1[[#This Row],['[4']]],1)+2))</f>
        <v xml:space="preserve">400 </v>
      </c>
      <c r="R412" s="2" t="str">
        <f>RIGHT(Table1[[#This Row],['[4']]],LEN(Table1[[#This Row],['[4']]])-(FIND("x",Table1[[#This Row],['[4']]],7)+1))</f>
        <v>1950</v>
      </c>
      <c r="S412" s="2"/>
      <c r="T412" s="2">
        <f t="shared" si="6"/>
        <v>0.624</v>
      </c>
    </row>
    <row r="413" spans="1:20" ht="30" x14ac:dyDescent="0.25">
      <c r="A413" s="30">
        <v>408</v>
      </c>
      <c r="B413" s="33" t="s">
        <v>709</v>
      </c>
      <c r="C413" s="34" t="s">
        <v>8</v>
      </c>
      <c r="D413" s="34" t="s">
        <v>327</v>
      </c>
      <c r="E413" s="35">
        <v>20</v>
      </c>
      <c r="F413" s="34">
        <v>1</v>
      </c>
      <c r="G413" s="34" t="s">
        <v>19</v>
      </c>
      <c r="H413" s="34" t="s">
        <v>73</v>
      </c>
      <c r="I413" s="36" t="s">
        <v>104</v>
      </c>
      <c r="J413" s="36" t="s">
        <v>215</v>
      </c>
      <c r="K413" s="36" t="s">
        <v>5</v>
      </c>
      <c r="L413" s="36" t="s">
        <v>226</v>
      </c>
      <c r="M413" s="36" t="s">
        <v>1818</v>
      </c>
      <c r="N413" s="34" t="s">
        <v>282</v>
      </c>
      <c r="O413" s="1" t="s">
        <v>275</v>
      </c>
      <c r="P413" s="2" t="str">
        <f>LEFT(Table1[[#This Row],['[4']]],FIND(" ",Table1[[#This Row],['[4']]],1)-1)</f>
        <v>800</v>
      </c>
      <c r="Q413" s="2" t="str">
        <f>MID(Table1[[#This Row],['[4']]],FIND("x",Table1[[#This Row],['[4']]],1)+2,FIND("x",Table1[[#This Row],['[4']]],7)-(FIND("x",Table1[[#This Row],['[4']]],1)+2))</f>
        <v xml:space="preserve">400 </v>
      </c>
      <c r="R413" s="2" t="str">
        <f>RIGHT(Table1[[#This Row],['[4']]],LEN(Table1[[#This Row],['[4']]])-(FIND("x",Table1[[#This Row],['[4']]],7)+1))</f>
        <v>1950</v>
      </c>
      <c r="S413" s="2"/>
      <c r="T413" s="2">
        <f t="shared" si="6"/>
        <v>0.624</v>
      </c>
    </row>
    <row r="414" spans="1:20" ht="30" x14ac:dyDescent="0.25">
      <c r="A414" s="30">
        <v>409</v>
      </c>
      <c r="B414" s="33" t="s">
        <v>668</v>
      </c>
      <c r="C414" s="34" t="s">
        <v>8</v>
      </c>
      <c r="D414" s="34" t="s">
        <v>710</v>
      </c>
      <c r="E414" s="35">
        <v>20</v>
      </c>
      <c r="F414" s="34">
        <v>1</v>
      </c>
      <c r="G414" s="34" t="s">
        <v>19</v>
      </c>
      <c r="H414" s="34" t="s">
        <v>73</v>
      </c>
      <c r="I414" s="36" t="s">
        <v>104</v>
      </c>
      <c r="J414" s="36" t="s">
        <v>215</v>
      </c>
      <c r="K414" s="36" t="s">
        <v>5</v>
      </c>
      <c r="L414" s="36" t="s">
        <v>226</v>
      </c>
      <c r="M414" s="36" t="s">
        <v>1818</v>
      </c>
      <c r="N414" s="34" t="s">
        <v>282</v>
      </c>
      <c r="O414" s="1" t="s">
        <v>275</v>
      </c>
      <c r="P414" s="2" t="str">
        <f>LEFT(Table1[[#This Row],['[4']]],FIND(" ",Table1[[#This Row],['[4']]],1)-1)</f>
        <v>400</v>
      </c>
      <c r="Q414" s="2" t="str">
        <f>MID(Table1[[#This Row],['[4']]],FIND("x",Table1[[#This Row],['[4']]],1)+2,FIND("x",Table1[[#This Row],['[4']]],7)-(FIND("x",Table1[[#This Row],['[4']]],1)+2))</f>
        <v xml:space="preserve">400 </v>
      </c>
      <c r="R414" s="2" t="str">
        <f>RIGHT(Table1[[#This Row],['[4']]],LEN(Table1[[#This Row],['[4']]])-(FIND("x",Table1[[#This Row],['[4']]],7)+1))</f>
        <v>1950</v>
      </c>
      <c r="S414" s="2"/>
      <c r="T414" s="2">
        <f t="shared" si="6"/>
        <v>0.312</v>
      </c>
    </row>
    <row r="415" spans="1:20" ht="30" x14ac:dyDescent="0.25">
      <c r="A415" s="30">
        <v>410</v>
      </c>
      <c r="B415" s="33" t="s">
        <v>711</v>
      </c>
      <c r="C415" s="34" t="s">
        <v>18</v>
      </c>
      <c r="D415" s="34" t="s">
        <v>297</v>
      </c>
      <c r="E415" s="35">
        <v>20</v>
      </c>
      <c r="F415" s="34">
        <v>10</v>
      </c>
      <c r="G415" s="34" t="s">
        <v>19</v>
      </c>
      <c r="H415" s="34" t="s">
        <v>20</v>
      </c>
      <c r="I415" s="36" t="s">
        <v>5</v>
      </c>
      <c r="J415" s="36" t="s">
        <v>158</v>
      </c>
      <c r="K415" s="36" t="s">
        <v>5</v>
      </c>
      <c r="L415" s="36" t="s">
        <v>228</v>
      </c>
      <c r="M415" s="36" t="s">
        <v>1818</v>
      </c>
      <c r="N415" s="34" t="s">
        <v>282</v>
      </c>
      <c r="O415" s="1" t="s">
        <v>275</v>
      </c>
      <c r="P415" s="2" t="str">
        <f>LEFT(Table1[[#This Row],['[4']]],FIND(" ",Table1[[#This Row],['[4']]],1)-1)</f>
        <v>620</v>
      </c>
      <c r="Q415" s="2" t="str">
        <f>MID(Table1[[#This Row],['[4']]],FIND("x",Table1[[#This Row],['[4']]],1)+2,FIND("x",Table1[[#This Row],['[4']]],7)-(FIND("x",Table1[[#This Row],['[4']]],1)+2))</f>
        <v xml:space="preserve">370 </v>
      </c>
      <c r="R415" s="2" t="str">
        <f>RIGHT(Table1[[#This Row],['[4']]],LEN(Table1[[#This Row],['[4']]])-(FIND("x",Table1[[#This Row],['[4']]],7)+1))</f>
        <v>340</v>
      </c>
      <c r="S415" s="2"/>
      <c r="T415" s="2">
        <f t="shared" si="6"/>
        <v>7.7995999999999996E-2</v>
      </c>
    </row>
    <row r="416" spans="1:20" ht="30" x14ac:dyDescent="0.25">
      <c r="A416" s="30">
        <v>411</v>
      </c>
      <c r="B416" s="33" t="s">
        <v>712</v>
      </c>
      <c r="C416" s="34" t="s">
        <v>9</v>
      </c>
      <c r="D416" s="34" t="s">
        <v>713</v>
      </c>
      <c r="E416" s="35">
        <v>25</v>
      </c>
      <c r="F416" s="34">
        <v>1</v>
      </c>
      <c r="G416" s="34" t="s">
        <v>19</v>
      </c>
      <c r="H416" s="34" t="s">
        <v>20</v>
      </c>
      <c r="I416" s="36" t="s">
        <v>5</v>
      </c>
      <c r="J416" s="36" t="s">
        <v>158</v>
      </c>
      <c r="K416" s="36" t="s">
        <v>5</v>
      </c>
      <c r="L416" s="36" t="s">
        <v>228</v>
      </c>
      <c r="M416" s="36" t="s">
        <v>1818</v>
      </c>
      <c r="N416" s="34" t="s">
        <v>229</v>
      </c>
      <c r="O416" s="1" t="s">
        <v>275</v>
      </c>
      <c r="P416" s="2" t="str">
        <f>LEFT(Table1[[#This Row],['[4']]],FIND(" ",Table1[[#This Row],['[4']]],1)-1)</f>
        <v>360</v>
      </c>
      <c r="Q416" s="2" t="str">
        <f>MID(Table1[[#This Row],['[4']]],FIND("x",Table1[[#This Row],['[4']]],1)+2,FIND("x",Table1[[#This Row],['[4']]],7)-(FIND("x",Table1[[#This Row],['[4']]],1)+2))</f>
        <v xml:space="preserve">350 </v>
      </c>
      <c r="R416" s="2" t="str">
        <f>RIGHT(Table1[[#This Row],['[4']]],LEN(Table1[[#This Row],['[4']]])-(FIND("x",Table1[[#This Row],['[4']]],7)+1))</f>
        <v>660</v>
      </c>
      <c r="S416" s="2"/>
      <c r="T416" s="2">
        <f t="shared" si="6"/>
        <v>8.3159999999999998E-2</v>
      </c>
    </row>
    <row r="417" spans="1:20" ht="30" x14ac:dyDescent="0.25">
      <c r="A417" s="30">
        <v>412</v>
      </c>
      <c r="B417" s="33" t="s">
        <v>714</v>
      </c>
      <c r="C417" s="34" t="s">
        <v>18</v>
      </c>
      <c r="D417" s="34" t="s">
        <v>297</v>
      </c>
      <c r="E417" s="35">
        <v>15</v>
      </c>
      <c r="F417" s="34">
        <v>2</v>
      </c>
      <c r="G417" s="34" t="s">
        <v>19</v>
      </c>
      <c r="H417" s="34" t="s">
        <v>20</v>
      </c>
      <c r="I417" s="36" t="s">
        <v>5</v>
      </c>
      <c r="J417" s="36" t="s">
        <v>158</v>
      </c>
      <c r="K417" s="36" t="s">
        <v>5</v>
      </c>
      <c r="L417" s="36" t="s">
        <v>228</v>
      </c>
      <c r="M417" s="36" t="s">
        <v>1818</v>
      </c>
      <c r="N417" s="34" t="s">
        <v>282</v>
      </c>
      <c r="O417" s="1" t="s">
        <v>275</v>
      </c>
      <c r="P417" s="2" t="str">
        <f>LEFT(Table1[[#This Row],['[4']]],FIND(" ",Table1[[#This Row],['[4']]],1)-1)</f>
        <v>620</v>
      </c>
      <c r="Q417" s="2" t="str">
        <f>MID(Table1[[#This Row],['[4']]],FIND("x",Table1[[#This Row],['[4']]],1)+2,FIND("x",Table1[[#This Row],['[4']]],7)-(FIND("x",Table1[[#This Row],['[4']]],1)+2))</f>
        <v xml:space="preserve">370 </v>
      </c>
      <c r="R417" s="2" t="str">
        <f>RIGHT(Table1[[#This Row],['[4']]],LEN(Table1[[#This Row],['[4']]])-(FIND("x",Table1[[#This Row],['[4']]],7)+1))</f>
        <v>340</v>
      </c>
      <c r="S417" s="2"/>
      <c r="T417" s="2">
        <f t="shared" si="6"/>
        <v>7.7995999999999996E-2</v>
      </c>
    </row>
    <row r="418" spans="1:20" ht="30" x14ac:dyDescent="0.25">
      <c r="A418" s="30">
        <v>413</v>
      </c>
      <c r="B418" s="33" t="s">
        <v>230</v>
      </c>
      <c r="C418" s="34" t="s">
        <v>9</v>
      </c>
      <c r="D418" s="34" t="s">
        <v>715</v>
      </c>
      <c r="E418" s="35">
        <v>30</v>
      </c>
      <c r="F418" s="34">
        <v>1</v>
      </c>
      <c r="G418" s="34" t="s">
        <v>19</v>
      </c>
      <c r="H418" s="34" t="s">
        <v>20</v>
      </c>
      <c r="I418" s="36" t="s">
        <v>5</v>
      </c>
      <c r="J418" s="36" t="s">
        <v>21</v>
      </c>
      <c r="K418" s="36" t="s">
        <v>5</v>
      </c>
      <c r="L418" s="36" t="s">
        <v>111</v>
      </c>
      <c r="M418" s="36" t="s">
        <v>1818</v>
      </c>
      <c r="N418" s="34" t="s">
        <v>282</v>
      </c>
      <c r="O418" s="1" t="s">
        <v>275</v>
      </c>
      <c r="P418" s="2" t="str">
        <f>LEFT(Table1[[#This Row],['[4']]],FIND(" ",Table1[[#This Row],['[4']]],1)-1)</f>
        <v>550</v>
      </c>
      <c r="Q418" s="2" t="str">
        <f>MID(Table1[[#This Row],['[4']]],FIND("x",Table1[[#This Row],['[4']]],1)+2,FIND("x",Table1[[#This Row],['[4']]],7)-(FIND("x",Table1[[#This Row],['[4']]],1)+2))</f>
        <v xml:space="preserve">650 </v>
      </c>
      <c r="R418" s="2" t="str">
        <f>RIGHT(Table1[[#This Row],['[4']]],LEN(Table1[[#This Row],['[4']]])-(FIND("x",Table1[[#This Row],['[4']]],7)+1))</f>
        <v>1400</v>
      </c>
      <c r="S418" s="2"/>
      <c r="T418" s="2">
        <f t="shared" si="6"/>
        <v>0.50049999999999994</v>
      </c>
    </row>
    <row r="419" spans="1:20" ht="30" x14ac:dyDescent="0.25">
      <c r="A419" s="30">
        <v>414</v>
      </c>
      <c r="B419" s="33" t="s">
        <v>300</v>
      </c>
      <c r="C419" s="34" t="s">
        <v>8</v>
      </c>
      <c r="D419" s="34" t="s">
        <v>716</v>
      </c>
      <c r="E419" s="35">
        <v>10</v>
      </c>
      <c r="F419" s="34">
        <v>1</v>
      </c>
      <c r="G419" s="34" t="s">
        <v>19</v>
      </c>
      <c r="H419" s="34" t="s">
        <v>20</v>
      </c>
      <c r="I419" s="36" t="s">
        <v>5</v>
      </c>
      <c r="J419" s="36" t="s">
        <v>21</v>
      </c>
      <c r="K419" s="36" t="s">
        <v>5</v>
      </c>
      <c r="L419" s="36" t="s">
        <v>111</v>
      </c>
      <c r="M419" s="36" t="s">
        <v>1818</v>
      </c>
      <c r="N419" s="34" t="s">
        <v>282</v>
      </c>
      <c r="O419" s="1" t="s">
        <v>275</v>
      </c>
      <c r="P419" s="2" t="str">
        <f>LEFT(Table1[[#This Row],['[4']]],FIND(" ",Table1[[#This Row],['[4']]],1)-1)</f>
        <v>1050</v>
      </c>
      <c r="Q419" s="2" t="str">
        <f>MID(Table1[[#This Row],['[4']]],FIND("x",Table1[[#This Row],['[4']]],1)+2,FIND("x",Table1[[#This Row],['[4']]],7)-(FIND("x",Table1[[#This Row],['[4']]],1)+2))</f>
        <v xml:space="preserve">510 </v>
      </c>
      <c r="R419" s="2" t="str">
        <f>RIGHT(Table1[[#This Row],['[4']]],LEN(Table1[[#This Row],['[4']]])-(FIND("x",Table1[[#This Row],['[4']]],7)+1))</f>
        <v>2100</v>
      </c>
      <c r="S419" s="2"/>
      <c r="T419" s="2">
        <f t="shared" si="6"/>
        <v>1.1245499999999999</v>
      </c>
    </row>
    <row r="420" spans="1:20" ht="30" x14ac:dyDescent="0.25">
      <c r="A420" s="30">
        <v>415</v>
      </c>
      <c r="B420" s="33" t="s">
        <v>717</v>
      </c>
      <c r="C420" s="34" t="s">
        <v>18</v>
      </c>
      <c r="D420" s="34" t="s">
        <v>297</v>
      </c>
      <c r="E420" s="35">
        <v>15</v>
      </c>
      <c r="F420" s="34">
        <v>10</v>
      </c>
      <c r="G420" s="34" t="s">
        <v>19</v>
      </c>
      <c r="H420" s="34" t="s">
        <v>20</v>
      </c>
      <c r="I420" s="36" t="s">
        <v>5</v>
      </c>
      <c r="J420" s="36" t="s">
        <v>21</v>
      </c>
      <c r="K420" s="36" t="s">
        <v>5</v>
      </c>
      <c r="L420" s="36" t="s">
        <v>111</v>
      </c>
      <c r="M420" s="36" t="s">
        <v>1818</v>
      </c>
      <c r="N420" s="34" t="s">
        <v>282</v>
      </c>
      <c r="O420" s="1" t="s">
        <v>275</v>
      </c>
      <c r="P420" s="2" t="str">
        <f>LEFT(Table1[[#This Row],['[4']]],FIND(" ",Table1[[#This Row],['[4']]],1)-1)</f>
        <v>620</v>
      </c>
      <c r="Q420" s="2" t="str">
        <f>MID(Table1[[#This Row],['[4']]],FIND("x",Table1[[#This Row],['[4']]],1)+2,FIND("x",Table1[[#This Row],['[4']]],7)-(FIND("x",Table1[[#This Row],['[4']]],1)+2))</f>
        <v xml:space="preserve">370 </v>
      </c>
      <c r="R420" s="2" t="str">
        <f>RIGHT(Table1[[#This Row],['[4']]],LEN(Table1[[#This Row],['[4']]])-(FIND("x",Table1[[#This Row],['[4']]],7)+1))</f>
        <v>340</v>
      </c>
      <c r="S420" s="2"/>
      <c r="T420" s="2">
        <f t="shared" si="6"/>
        <v>7.7995999999999996E-2</v>
      </c>
    </row>
    <row r="421" spans="1:20" ht="30" x14ac:dyDescent="0.25">
      <c r="A421" s="30">
        <v>416</v>
      </c>
      <c r="B421" s="33" t="s">
        <v>718</v>
      </c>
      <c r="C421" s="34" t="s">
        <v>16</v>
      </c>
      <c r="D421" s="34" t="s">
        <v>297</v>
      </c>
      <c r="E421" s="35">
        <v>30</v>
      </c>
      <c r="F421" s="34">
        <v>3</v>
      </c>
      <c r="G421" s="34" t="s">
        <v>19</v>
      </c>
      <c r="H421" s="34" t="s">
        <v>20</v>
      </c>
      <c r="I421" s="36" t="s">
        <v>5</v>
      </c>
      <c r="J421" s="36" t="s">
        <v>21</v>
      </c>
      <c r="K421" s="36" t="s">
        <v>5</v>
      </c>
      <c r="L421" s="36" t="s">
        <v>111</v>
      </c>
      <c r="M421" s="36" t="s">
        <v>1818</v>
      </c>
      <c r="N421" s="34" t="s">
        <v>282</v>
      </c>
      <c r="O421" s="1" t="s">
        <v>275</v>
      </c>
      <c r="P421" s="2" t="str">
        <f>LEFT(Table1[[#This Row],['[4']]],FIND(" ",Table1[[#This Row],['[4']]],1)-1)</f>
        <v>620</v>
      </c>
      <c r="Q421" s="2" t="str">
        <f>MID(Table1[[#This Row],['[4']]],FIND("x",Table1[[#This Row],['[4']]],1)+2,FIND("x",Table1[[#This Row],['[4']]],7)-(FIND("x",Table1[[#This Row],['[4']]],1)+2))</f>
        <v xml:space="preserve">370 </v>
      </c>
      <c r="R421" s="2" t="str">
        <f>RIGHT(Table1[[#This Row],['[4']]],LEN(Table1[[#This Row],['[4']]])-(FIND("x",Table1[[#This Row],['[4']]],7)+1))</f>
        <v>340</v>
      </c>
      <c r="S421" s="2"/>
      <c r="T421" s="2">
        <f t="shared" si="6"/>
        <v>7.7995999999999996E-2</v>
      </c>
    </row>
    <row r="422" spans="1:20" ht="30" x14ac:dyDescent="0.25">
      <c r="A422" s="30">
        <v>417</v>
      </c>
      <c r="B422" s="33" t="s">
        <v>719</v>
      </c>
      <c r="C422" s="34" t="s">
        <v>8</v>
      </c>
      <c r="D422" s="34" t="s">
        <v>720</v>
      </c>
      <c r="E422" s="35">
        <v>10</v>
      </c>
      <c r="F422" s="34">
        <v>4</v>
      </c>
      <c r="G422" s="34" t="s">
        <v>19</v>
      </c>
      <c r="H422" s="34" t="s">
        <v>20</v>
      </c>
      <c r="I422" s="36" t="s">
        <v>5</v>
      </c>
      <c r="J422" s="36" t="s">
        <v>21</v>
      </c>
      <c r="K422" s="36" t="s">
        <v>5</v>
      </c>
      <c r="L422" s="36" t="s">
        <v>111</v>
      </c>
      <c r="M422" s="36" t="s">
        <v>1818</v>
      </c>
      <c r="N422" s="34" t="s">
        <v>282</v>
      </c>
      <c r="O422" s="1" t="s">
        <v>275</v>
      </c>
      <c r="P422" s="2" t="str">
        <f>LEFT(Table1[[#This Row],['[4']]],FIND(" ",Table1[[#This Row],['[4']]],1)-1)</f>
        <v>560</v>
      </c>
      <c r="Q422" s="2" t="str">
        <f>MID(Table1[[#This Row],['[4']]],FIND("x",Table1[[#This Row],['[4']]],1)+2,FIND("x",Table1[[#This Row],['[4']]],7)-(FIND("x",Table1[[#This Row],['[4']]],1)+2))</f>
        <v xml:space="preserve">420 </v>
      </c>
      <c r="R422" s="2" t="str">
        <f>RIGHT(Table1[[#This Row],['[4']]],LEN(Table1[[#This Row],['[4']]])-(FIND("x",Table1[[#This Row],['[4']]],7)+1))</f>
        <v>660</v>
      </c>
      <c r="S422" s="2"/>
      <c r="T422" s="2">
        <f t="shared" si="6"/>
        <v>0.15523200000000001</v>
      </c>
    </row>
    <row r="423" spans="1:20" ht="60" x14ac:dyDescent="0.25">
      <c r="A423" s="30">
        <v>418</v>
      </c>
      <c r="B423" s="33" t="s">
        <v>721</v>
      </c>
      <c r="C423" s="34" t="s">
        <v>9</v>
      </c>
      <c r="D423" s="34" t="s">
        <v>722</v>
      </c>
      <c r="E423" s="35">
        <v>30</v>
      </c>
      <c r="F423" s="34">
        <v>1</v>
      </c>
      <c r="G423" s="34" t="s">
        <v>19</v>
      </c>
      <c r="H423" s="34" t="s">
        <v>20</v>
      </c>
      <c r="I423" s="36" t="s">
        <v>5</v>
      </c>
      <c r="J423" s="36" t="s">
        <v>21</v>
      </c>
      <c r="K423" s="36" t="s">
        <v>5</v>
      </c>
      <c r="L423" s="36" t="s">
        <v>111</v>
      </c>
      <c r="M423" s="36" t="s">
        <v>1818</v>
      </c>
      <c r="N423" s="34" t="s">
        <v>231</v>
      </c>
      <c r="O423" s="1" t="s">
        <v>275</v>
      </c>
      <c r="P423" s="2" t="str">
        <f>LEFT(Table1[[#This Row],['[4']]],FIND(" ",Table1[[#This Row],['[4']]],1)-1)</f>
        <v>600</v>
      </c>
      <c r="Q423" s="2" t="str">
        <f>MID(Table1[[#This Row],['[4']]],FIND("x",Table1[[#This Row],['[4']]],1)+2,FIND("x",Table1[[#This Row],['[4']]],7)-(FIND("x",Table1[[#This Row],['[4']]],1)+2))</f>
        <v xml:space="preserve">450 </v>
      </c>
      <c r="R423" s="2" t="str">
        <f>RIGHT(Table1[[#This Row],['[4']]],LEN(Table1[[#This Row],['[4']]])-(FIND("x",Table1[[#This Row],['[4']]],7)+1))</f>
        <v>750</v>
      </c>
      <c r="S423" s="2"/>
      <c r="T423" s="2">
        <f t="shared" si="6"/>
        <v>0.20250000000000001</v>
      </c>
    </row>
    <row r="424" spans="1:20" ht="30" x14ac:dyDescent="0.25">
      <c r="A424" s="30">
        <v>419</v>
      </c>
      <c r="B424" s="33" t="s">
        <v>232</v>
      </c>
      <c r="C424" s="34" t="s">
        <v>9</v>
      </c>
      <c r="D424" s="34" t="s">
        <v>723</v>
      </c>
      <c r="E424" s="35">
        <v>10</v>
      </c>
      <c r="F424" s="34">
        <v>2</v>
      </c>
      <c r="G424" s="34" t="s">
        <v>19</v>
      </c>
      <c r="H424" s="34" t="s">
        <v>20</v>
      </c>
      <c r="I424" s="36" t="s">
        <v>5</v>
      </c>
      <c r="J424" s="36" t="s">
        <v>21</v>
      </c>
      <c r="K424" s="36" t="s">
        <v>5</v>
      </c>
      <c r="L424" s="36" t="s">
        <v>111</v>
      </c>
      <c r="M424" s="36" t="s">
        <v>1818</v>
      </c>
      <c r="N424" s="34" t="s">
        <v>282</v>
      </c>
      <c r="O424" s="1" t="s">
        <v>275</v>
      </c>
      <c r="P424" s="2" t="str">
        <f>LEFT(Table1[[#This Row],['[4']]],FIND(" ",Table1[[#This Row],['[4']]],1)-1)</f>
        <v>350</v>
      </c>
      <c r="Q424" s="2" t="str">
        <f>MID(Table1[[#This Row],['[4']]],FIND("x",Table1[[#This Row],['[4']]],1)+2,FIND("x",Table1[[#This Row],['[4']]],7)-(FIND("x",Table1[[#This Row],['[4']]],1)+2))</f>
        <v xml:space="preserve">200 </v>
      </c>
      <c r="R424" s="2" t="str">
        <f>RIGHT(Table1[[#This Row],['[4']]],LEN(Table1[[#This Row],['[4']]])-(FIND("x",Table1[[#This Row],['[4']]],7)+1))</f>
        <v>550</v>
      </c>
      <c r="S424" s="2"/>
      <c r="T424" s="2">
        <f t="shared" si="6"/>
        <v>3.85E-2</v>
      </c>
    </row>
    <row r="425" spans="1:20" ht="60" x14ac:dyDescent="0.25">
      <c r="A425" s="30">
        <v>420</v>
      </c>
      <c r="B425" s="33" t="s">
        <v>724</v>
      </c>
      <c r="C425" s="34" t="s">
        <v>9</v>
      </c>
      <c r="D425" s="34" t="s">
        <v>725</v>
      </c>
      <c r="E425" s="35">
        <v>20</v>
      </c>
      <c r="F425" s="34">
        <v>1</v>
      </c>
      <c r="G425" s="34" t="s">
        <v>19</v>
      </c>
      <c r="H425" s="34" t="s">
        <v>20</v>
      </c>
      <c r="I425" s="36" t="s">
        <v>5</v>
      </c>
      <c r="J425" s="36" t="s">
        <v>21</v>
      </c>
      <c r="K425" s="36" t="s">
        <v>5</v>
      </c>
      <c r="L425" s="36" t="s">
        <v>111</v>
      </c>
      <c r="M425" s="36" t="s">
        <v>1818</v>
      </c>
      <c r="N425" s="34" t="s">
        <v>231</v>
      </c>
      <c r="O425" s="1" t="s">
        <v>275</v>
      </c>
      <c r="P425" s="2" t="str">
        <f>LEFT(Table1[[#This Row],['[4']]],FIND(" ",Table1[[#This Row],['[4']]],1)-1)</f>
        <v>380</v>
      </c>
      <c r="Q425" s="2" t="str">
        <f>MID(Table1[[#This Row],['[4']]],FIND("x",Table1[[#This Row],['[4']]],1)+2,FIND("x",Table1[[#This Row],['[4']]],7)-(FIND("x",Table1[[#This Row],['[4']]],1)+2))</f>
        <v xml:space="preserve">610 </v>
      </c>
      <c r="R425" s="2" t="str">
        <f>RIGHT(Table1[[#This Row],['[4']]],LEN(Table1[[#This Row],['[4']]])-(FIND("x",Table1[[#This Row],['[4']]],7)+1))</f>
        <v>260</v>
      </c>
      <c r="S425" s="2"/>
      <c r="T425" s="2">
        <f t="shared" si="6"/>
        <v>6.0268000000000002E-2</v>
      </c>
    </row>
    <row r="426" spans="1:20" ht="60" x14ac:dyDescent="0.25">
      <c r="A426" s="30">
        <v>421</v>
      </c>
      <c r="B426" s="33" t="s">
        <v>726</v>
      </c>
      <c r="C426" s="34" t="s">
        <v>15</v>
      </c>
      <c r="D426" s="34" t="s">
        <v>727</v>
      </c>
      <c r="E426" s="35">
        <v>5</v>
      </c>
      <c r="F426" s="34">
        <v>1</v>
      </c>
      <c r="G426" s="34" t="s">
        <v>19</v>
      </c>
      <c r="H426" s="34" t="s">
        <v>20</v>
      </c>
      <c r="I426" s="36" t="s">
        <v>5</v>
      </c>
      <c r="J426" s="36" t="s">
        <v>21</v>
      </c>
      <c r="K426" s="36" t="s">
        <v>5</v>
      </c>
      <c r="L426" s="36" t="s">
        <v>111</v>
      </c>
      <c r="M426" s="36" t="s">
        <v>1818</v>
      </c>
      <c r="N426" s="34" t="s">
        <v>231</v>
      </c>
      <c r="O426" s="1" t="s">
        <v>275</v>
      </c>
      <c r="P426" s="2" t="str">
        <f>LEFT(Table1[[#This Row],['[4']]],FIND(" ",Table1[[#This Row],['[4']]],1)-1)</f>
        <v>210</v>
      </c>
      <c r="Q426" s="2" t="str">
        <f>MID(Table1[[#This Row],['[4']]],FIND("x",Table1[[#This Row],['[4']]],1)+2,FIND("x",Table1[[#This Row],['[4']]],7)-(FIND("x",Table1[[#This Row],['[4']]],1)+2))</f>
        <v xml:space="preserve">320 </v>
      </c>
      <c r="R426" s="2" t="str">
        <f>RIGHT(Table1[[#This Row],['[4']]],LEN(Table1[[#This Row],['[4']]])-(FIND("x",Table1[[#This Row],['[4']]],7)+1))</f>
        <v>340</v>
      </c>
      <c r="S426" s="2"/>
      <c r="T426" s="2">
        <f t="shared" si="6"/>
        <v>2.2848E-2</v>
      </c>
    </row>
    <row r="427" spans="1:20" ht="30" x14ac:dyDescent="0.25">
      <c r="A427" s="30">
        <v>422</v>
      </c>
      <c r="B427" s="33" t="s">
        <v>728</v>
      </c>
      <c r="C427" s="34" t="s">
        <v>15</v>
      </c>
      <c r="D427" s="34" t="s">
        <v>729</v>
      </c>
      <c r="E427" s="35">
        <v>25</v>
      </c>
      <c r="F427" s="34">
        <v>1</v>
      </c>
      <c r="G427" s="34" t="s">
        <v>19</v>
      </c>
      <c r="H427" s="34" t="s">
        <v>20</v>
      </c>
      <c r="I427" s="36" t="s">
        <v>5</v>
      </c>
      <c r="J427" s="36" t="s">
        <v>21</v>
      </c>
      <c r="K427" s="36" t="s">
        <v>5</v>
      </c>
      <c r="L427" s="36" t="s">
        <v>111</v>
      </c>
      <c r="M427" s="36" t="s">
        <v>1818</v>
      </c>
      <c r="N427" s="34" t="s">
        <v>282</v>
      </c>
      <c r="O427" s="1" t="s">
        <v>275</v>
      </c>
      <c r="P427" s="2" t="str">
        <f>LEFT(Table1[[#This Row],['[4']]],FIND(" ",Table1[[#This Row],['[4']]],1)-1)</f>
        <v>410</v>
      </c>
      <c r="Q427" s="2" t="str">
        <f>MID(Table1[[#This Row],['[4']]],FIND("x",Table1[[#This Row],['[4']]],1)+2,FIND("x",Table1[[#This Row],['[4']]],7)-(FIND("x",Table1[[#This Row],['[4']]],1)+2))</f>
        <v xml:space="preserve">550 </v>
      </c>
      <c r="R427" s="2" t="str">
        <f>RIGHT(Table1[[#This Row],['[4']]],LEN(Table1[[#This Row],['[4']]])-(FIND("x",Table1[[#This Row],['[4']]],7)+1))</f>
        <v>420</v>
      </c>
      <c r="S427" s="2"/>
      <c r="T427" s="2">
        <f t="shared" si="6"/>
        <v>9.4710000000000003E-2</v>
      </c>
    </row>
    <row r="428" spans="1:20" ht="30" x14ac:dyDescent="0.25">
      <c r="A428" s="30">
        <v>423</v>
      </c>
      <c r="B428" s="33" t="s">
        <v>730</v>
      </c>
      <c r="C428" s="34" t="s">
        <v>13</v>
      </c>
      <c r="D428" s="34" t="s">
        <v>731</v>
      </c>
      <c r="E428" s="35">
        <v>120</v>
      </c>
      <c r="F428" s="34">
        <v>1</v>
      </c>
      <c r="G428" s="34" t="s">
        <v>19</v>
      </c>
      <c r="H428" s="34" t="s">
        <v>20</v>
      </c>
      <c r="I428" s="36" t="s">
        <v>5</v>
      </c>
      <c r="J428" s="36" t="s">
        <v>21</v>
      </c>
      <c r="K428" s="36" t="s">
        <v>5</v>
      </c>
      <c r="L428" s="36" t="s">
        <v>111</v>
      </c>
      <c r="M428" s="36" t="s">
        <v>1818</v>
      </c>
      <c r="N428" s="34" t="s">
        <v>282</v>
      </c>
      <c r="O428" s="1" t="s">
        <v>275</v>
      </c>
      <c r="P428" s="2" t="str">
        <f>LEFT(Table1[[#This Row],['[4']]],FIND(" ",Table1[[#This Row],['[4']]],1)-1)</f>
        <v>800</v>
      </c>
      <c r="Q428" s="2" t="str">
        <f>MID(Table1[[#This Row],['[4']]],FIND("x",Table1[[#This Row],['[4']]],1)+2,FIND("x",Table1[[#This Row],['[4']]],7)-(FIND("x",Table1[[#This Row],['[4']]],1)+2))</f>
        <v xml:space="preserve">1200 </v>
      </c>
      <c r="R428" s="2" t="str">
        <f>RIGHT(Table1[[#This Row],['[4']]],LEN(Table1[[#This Row],['[4']]])-(FIND("x",Table1[[#This Row],['[4']]],7)+1))</f>
        <v>200</v>
      </c>
      <c r="S428" s="2"/>
      <c r="T428" s="2">
        <f t="shared" si="6"/>
        <v>0.192</v>
      </c>
    </row>
    <row r="429" spans="1:20" ht="30" x14ac:dyDescent="0.25">
      <c r="A429" s="30">
        <v>424</v>
      </c>
      <c r="B429" s="33" t="s">
        <v>732</v>
      </c>
      <c r="C429" s="34" t="s">
        <v>13</v>
      </c>
      <c r="D429" s="34" t="s">
        <v>733</v>
      </c>
      <c r="E429" s="35">
        <v>30</v>
      </c>
      <c r="F429" s="34">
        <v>1</v>
      </c>
      <c r="G429" s="34" t="s">
        <v>19</v>
      </c>
      <c r="H429" s="34" t="s">
        <v>20</v>
      </c>
      <c r="I429" s="36" t="s">
        <v>5</v>
      </c>
      <c r="J429" s="36" t="s">
        <v>21</v>
      </c>
      <c r="K429" s="36" t="s">
        <v>5</v>
      </c>
      <c r="L429" s="36" t="s">
        <v>111</v>
      </c>
      <c r="M429" s="36" t="s">
        <v>1818</v>
      </c>
      <c r="N429" s="34" t="s">
        <v>282</v>
      </c>
      <c r="O429" s="1" t="s">
        <v>275</v>
      </c>
      <c r="P429" s="2" t="str">
        <f>LEFT(Table1[[#This Row],['[4']]],FIND(" ",Table1[[#This Row],['[4']]],1)-1)</f>
        <v>600</v>
      </c>
      <c r="Q429" s="2" t="str">
        <f>MID(Table1[[#This Row],['[4']]],FIND("x",Table1[[#This Row],['[4']]],1)+2,FIND("x",Table1[[#This Row],['[4']]],7)-(FIND("x",Table1[[#This Row],['[4']]],1)+2))</f>
        <v xml:space="preserve">700 </v>
      </c>
      <c r="R429" s="2" t="str">
        <f>RIGHT(Table1[[#This Row],['[4']]],LEN(Table1[[#This Row],['[4']]])-(FIND("x",Table1[[#This Row],['[4']]],7)+1))</f>
        <v>800</v>
      </c>
      <c r="S429" s="2"/>
      <c r="T429" s="2">
        <f t="shared" si="6"/>
        <v>0.33600000000000002</v>
      </c>
    </row>
    <row r="430" spans="1:20" ht="30" x14ac:dyDescent="0.25">
      <c r="A430" s="30">
        <v>425</v>
      </c>
      <c r="B430" s="33" t="s">
        <v>734</v>
      </c>
      <c r="C430" s="34" t="s">
        <v>13</v>
      </c>
      <c r="D430" s="34" t="s">
        <v>735</v>
      </c>
      <c r="E430" s="35">
        <v>120</v>
      </c>
      <c r="F430" s="34">
        <v>1</v>
      </c>
      <c r="G430" s="34" t="s">
        <v>19</v>
      </c>
      <c r="H430" s="34" t="s">
        <v>20</v>
      </c>
      <c r="I430" s="36" t="s">
        <v>5</v>
      </c>
      <c r="J430" s="36" t="s">
        <v>141</v>
      </c>
      <c r="K430" s="36" t="s">
        <v>5</v>
      </c>
      <c r="L430" s="36" t="s">
        <v>111</v>
      </c>
      <c r="M430" s="36" t="s">
        <v>1818</v>
      </c>
      <c r="N430" s="34" t="s">
        <v>282</v>
      </c>
      <c r="O430" s="1" t="s">
        <v>275</v>
      </c>
      <c r="P430" s="2" t="str">
        <f>LEFT(Table1[[#This Row],['[4']]],FIND(" ",Table1[[#This Row],['[4']]],1)-1)</f>
        <v>850</v>
      </c>
      <c r="Q430" s="2" t="str">
        <f>MID(Table1[[#This Row],['[4']]],FIND("x",Table1[[#This Row],['[4']]],1)+2,FIND("x",Table1[[#This Row],['[4']]],7)-(FIND("x",Table1[[#This Row],['[4']]],1)+2))</f>
        <v xml:space="preserve">1250 </v>
      </c>
      <c r="R430" s="2" t="str">
        <f>RIGHT(Table1[[#This Row],['[4']]],LEN(Table1[[#This Row],['[4']]])-(FIND("x",Table1[[#This Row],['[4']]],7)+1))</f>
        <v>250</v>
      </c>
      <c r="S430" s="2"/>
      <c r="T430" s="2">
        <f t="shared" si="6"/>
        <v>0.265625</v>
      </c>
    </row>
    <row r="431" spans="1:20" ht="30" x14ac:dyDescent="0.25">
      <c r="A431" s="30">
        <v>426</v>
      </c>
      <c r="B431" s="33" t="s">
        <v>736</v>
      </c>
      <c r="C431" s="34" t="s">
        <v>13</v>
      </c>
      <c r="D431" s="34" t="s">
        <v>737</v>
      </c>
      <c r="E431" s="35">
        <v>30</v>
      </c>
      <c r="F431" s="34">
        <v>1</v>
      </c>
      <c r="G431" s="34" t="s">
        <v>19</v>
      </c>
      <c r="H431" s="34" t="s">
        <v>20</v>
      </c>
      <c r="I431" s="36" t="s">
        <v>5</v>
      </c>
      <c r="J431" s="36" t="s">
        <v>141</v>
      </c>
      <c r="K431" s="36" t="s">
        <v>5</v>
      </c>
      <c r="L431" s="36" t="s">
        <v>111</v>
      </c>
      <c r="M431" s="36" t="s">
        <v>1818</v>
      </c>
      <c r="N431" s="34" t="s">
        <v>282</v>
      </c>
      <c r="O431" s="1" t="s">
        <v>275</v>
      </c>
      <c r="P431" s="2" t="str">
        <f>LEFT(Table1[[#This Row],['[4']]],FIND(" ",Table1[[#This Row],['[4']]],1)-1)</f>
        <v>650</v>
      </c>
      <c r="Q431" s="2" t="str">
        <f>MID(Table1[[#This Row],['[4']]],FIND("x",Table1[[#This Row],['[4']]],1)+2,FIND("x",Table1[[#This Row],['[4']]],7)-(FIND("x",Table1[[#This Row],['[4']]],1)+2))</f>
        <v xml:space="preserve">850 </v>
      </c>
      <c r="R431" s="2" t="str">
        <f>RIGHT(Table1[[#This Row],['[4']]],LEN(Table1[[#This Row],['[4']]])-(FIND("x",Table1[[#This Row],['[4']]],7)+1))</f>
        <v>250</v>
      </c>
      <c r="S431" s="2"/>
      <c r="T431" s="2">
        <f t="shared" si="6"/>
        <v>0.138125</v>
      </c>
    </row>
    <row r="432" spans="1:20" ht="30" x14ac:dyDescent="0.25">
      <c r="A432" s="30">
        <v>427</v>
      </c>
      <c r="B432" s="33" t="s">
        <v>738</v>
      </c>
      <c r="C432" s="34" t="s">
        <v>9</v>
      </c>
      <c r="D432" s="34" t="s">
        <v>739</v>
      </c>
      <c r="E432" s="35">
        <v>30</v>
      </c>
      <c r="F432" s="34">
        <v>2</v>
      </c>
      <c r="G432" s="34" t="s">
        <v>19</v>
      </c>
      <c r="H432" s="34" t="s">
        <v>20</v>
      </c>
      <c r="I432" s="36" t="s">
        <v>5</v>
      </c>
      <c r="J432" s="36" t="s">
        <v>21</v>
      </c>
      <c r="K432" s="36" t="s">
        <v>5</v>
      </c>
      <c r="L432" s="36" t="s">
        <v>111</v>
      </c>
      <c r="M432" s="36" t="s">
        <v>1818</v>
      </c>
      <c r="N432" s="34" t="s">
        <v>282</v>
      </c>
      <c r="O432" s="1" t="s">
        <v>275</v>
      </c>
      <c r="P432" s="2" t="str">
        <f>LEFT(Table1[[#This Row],['[4']]],FIND(" ",Table1[[#This Row],['[4']]],1)-1)</f>
        <v>320</v>
      </c>
      <c r="Q432" s="2" t="str">
        <f>MID(Table1[[#This Row],['[4']]],FIND("x",Table1[[#This Row],['[4']]],1)+2,FIND("x",Table1[[#This Row],['[4']]],7)-(FIND("x",Table1[[#This Row],['[4']]],1)+2))</f>
        <v xml:space="preserve">150 </v>
      </c>
      <c r="R432" s="2" t="str">
        <f>RIGHT(Table1[[#This Row],['[4']]],LEN(Table1[[#This Row],['[4']]])-(FIND("x",Table1[[#This Row],['[4']]],7)+1))</f>
        <v>450</v>
      </c>
      <c r="S432" s="2"/>
      <c r="T432" s="2">
        <f t="shared" si="6"/>
        <v>2.1600000000000001E-2</v>
      </c>
    </row>
    <row r="433" spans="1:20" ht="30" x14ac:dyDescent="0.25">
      <c r="A433" s="30">
        <v>428</v>
      </c>
      <c r="B433" s="33" t="s">
        <v>740</v>
      </c>
      <c r="C433" s="34" t="s">
        <v>9</v>
      </c>
      <c r="D433" s="34" t="s">
        <v>741</v>
      </c>
      <c r="E433" s="35">
        <v>30</v>
      </c>
      <c r="F433" s="34">
        <v>1</v>
      </c>
      <c r="G433" s="34" t="s">
        <v>19</v>
      </c>
      <c r="H433" s="34" t="s">
        <v>20</v>
      </c>
      <c r="I433" s="36" t="s">
        <v>5</v>
      </c>
      <c r="J433" s="36" t="s">
        <v>21</v>
      </c>
      <c r="K433" s="36" t="s">
        <v>5</v>
      </c>
      <c r="L433" s="36" t="s">
        <v>111</v>
      </c>
      <c r="M433" s="36" t="s">
        <v>1818</v>
      </c>
      <c r="N433" s="34" t="s">
        <v>282</v>
      </c>
      <c r="O433" s="1" t="s">
        <v>275</v>
      </c>
      <c r="P433" s="2" t="str">
        <f>LEFT(Table1[[#This Row],['[4']]],FIND(" ",Table1[[#This Row],['[4']]],1)-1)</f>
        <v>450</v>
      </c>
      <c r="Q433" s="2" t="str">
        <f>MID(Table1[[#This Row],['[4']]],FIND("x",Table1[[#This Row],['[4']]],1)+2,FIND("x",Table1[[#This Row],['[4']]],7)-(FIND("x",Table1[[#This Row],['[4']]],1)+2))</f>
        <v xml:space="preserve">580 </v>
      </c>
      <c r="R433" s="2" t="str">
        <f>RIGHT(Table1[[#This Row],['[4']]],LEN(Table1[[#This Row],['[4']]])-(FIND("x",Table1[[#This Row],['[4']]],7)+1))</f>
        <v>300</v>
      </c>
      <c r="S433" s="2"/>
      <c r="T433" s="2">
        <f t="shared" si="6"/>
        <v>7.8299999999999995E-2</v>
      </c>
    </row>
    <row r="434" spans="1:20" ht="30" x14ac:dyDescent="0.25">
      <c r="A434" s="30">
        <v>429</v>
      </c>
      <c r="B434" s="33" t="s">
        <v>742</v>
      </c>
      <c r="C434" s="34" t="s">
        <v>8</v>
      </c>
      <c r="D434" s="34" t="s">
        <v>743</v>
      </c>
      <c r="E434" s="35">
        <v>20</v>
      </c>
      <c r="F434" s="34">
        <v>1</v>
      </c>
      <c r="G434" s="34" t="s">
        <v>19</v>
      </c>
      <c r="H434" s="34" t="s">
        <v>20</v>
      </c>
      <c r="I434" s="36" t="s">
        <v>5</v>
      </c>
      <c r="J434" s="36" t="s">
        <v>21</v>
      </c>
      <c r="K434" s="36" t="s">
        <v>5</v>
      </c>
      <c r="L434" s="36" t="s">
        <v>111</v>
      </c>
      <c r="M434" s="36" t="s">
        <v>1818</v>
      </c>
      <c r="N434" s="34" t="s">
        <v>282</v>
      </c>
      <c r="O434" s="1" t="s">
        <v>275</v>
      </c>
      <c r="P434" s="2" t="str">
        <f>LEFT(Table1[[#This Row],['[4']]],FIND(" ",Table1[[#This Row],['[4']]],1)-1)</f>
        <v>1310</v>
      </c>
      <c r="Q434" s="2" t="str">
        <f>MID(Table1[[#This Row],['[4']]],FIND("x",Table1[[#This Row],['[4']]],1)+2,FIND("x",Table1[[#This Row],['[4']]],7)-(FIND("x",Table1[[#This Row],['[4']]],1)+2))</f>
        <v xml:space="preserve">800 </v>
      </c>
      <c r="R434" s="2" t="str">
        <f>RIGHT(Table1[[#This Row],['[4']]],LEN(Table1[[#This Row],['[4']]])-(FIND("x",Table1[[#This Row],['[4']]],7)+1))</f>
        <v>2050</v>
      </c>
      <c r="S434" s="2"/>
      <c r="T434" s="2">
        <f t="shared" si="6"/>
        <v>2.1484000000000001</v>
      </c>
    </row>
    <row r="435" spans="1:20" ht="30" x14ac:dyDescent="0.25">
      <c r="A435" s="30">
        <v>430</v>
      </c>
      <c r="B435" s="33" t="s">
        <v>744</v>
      </c>
      <c r="C435" s="34" t="s">
        <v>8</v>
      </c>
      <c r="D435" s="34" t="s">
        <v>745</v>
      </c>
      <c r="E435" s="35">
        <v>15</v>
      </c>
      <c r="F435" s="34">
        <v>1</v>
      </c>
      <c r="G435" s="34" t="s">
        <v>19</v>
      </c>
      <c r="H435" s="34" t="s">
        <v>20</v>
      </c>
      <c r="I435" s="36" t="s">
        <v>5</v>
      </c>
      <c r="J435" s="36" t="s">
        <v>21</v>
      </c>
      <c r="K435" s="36" t="s">
        <v>5</v>
      </c>
      <c r="L435" s="36" t="s">
        <v>111</v>
      </c>
      <c r="M435" s="36" t="s">
        <v>1818</v>
      </c>
      <c r="N435" s="34" t="s">
        <v>282</v>
      </c>
      <c r="O435" s="1" t="s">
        <v>275</v>
      </c>
      <c r="P435" s="2" t="str">
        <f>LEFT(Table1[[#This Row],['[4']]],FIND(" ",Table1[[#This Row],['[4']]],1)-1)</f>
        <v>1010</v>
      </c>
      <c r="Q435" s="2" t="str">
        <f>MID(Table1[[#This Row],['[4']]],FIND("x",Table1[[#This Row],['[4']]],1)+2,FIND("x",Table1[[#This Row],['[4']]],7)-(FIND("x",Table1[[#This Row],['[4']]],1)+2))</f>
        <v xml:space="preserve">410 </v>
      </c>
      <c r="R435" s="2" t="str">
        <f>RIGHT(Table1[[#This Row],['[4']]],LEN(Table1[[#This Row],['[4']]])-(FIND("x",Table1[[#This Row],['[4']]],7)+1))</f>
        <v>1870</v>
      </c>
      <c r="S435" s="2"/>
      <c r="T435" s="2">
        <f t="shared" si="6"/>
        <v>0.77436700000000003</v>
      </c>
    </row>
    <row r="436" spans="1:20" ht="30" x14ac:dyDescent="0.25">
      <c r="A436" s="30">
        <v>431</v>
      </c>
      <c r="B436" s="33" t="s">
        <v>746</v>
      </c>
      <c r="C436" s="34" t="s">
        <v>8</v>
      </c>
      <c r="D436" s="34" t="s">
        <v>747</v>
      </c>
      <c r="E436" s="35">
        <v>10</v>
      </c>
      <c r="F436" s="34">
        <v>1</v>
      </c>
      <c r="G436" s="34" t="s">
        <v>19</v>
      </c>
      <c r="H436" s="34" t="s">
        <v>20</v>
      </c>
      <c r="I436" s="36" t="s">
        <v>5</v>
      </c>
      <c r="J436" s="36" t="s">
        <v>21</v>
      </c>
      <c r="K436" s="36" t="s">
        <v>5</v>
      </c>
      <c r="L436" s="36" t="s">
        <v>111</v>
      </c>
      <c r="M436" s="36" t="s">
        <v>1818</v>
      </c>
      <c r="N436" s="34" t="s">
        <v>282</v>
      </c>
      <c r="O436" s="1" t="s">
        <v>275</v>
      </c>
      <c r="P436" s="2" t="str">
        <f>LEFT(Table1[[#This Row],['[4']]],FIND(" ",Table1[[#This Row],['[4']]],1)-1)</f>
        <v>600</v>
      </c>
      <c r="Q436" s="2" t="str">
        <f>MID(Table1[[#This Row],['[4']]],FIND("x",Table1[[#This Row],['[4']]],1)+2,FIND("x",Table1[[#This Row],['[4']]],7)-(FIND("x",Table1[[#This Row],['[4']]],1)+2))</f>
        <v xml:space="preserve">600 </v>
      </c>
      <c r="R436" s="2" t="str">
        <f>RIGHT(Table1[[#This Row],['[4']]],LEN(Table1[[#This Row],['[4']]])-(FIND("x",Table1[[#This Row],['[4']]],7)+1))</f>
        <v>550</v>
      </c>
      <c r="S436" s="2"/>
      <c r="T436" s="2">
        <f t="shared" si="6"/>
        <v>0.19800000000000001</v>
      </c>
    </row>
    <row r="437" spans="1:20" ht="30" x14ac:dyDescent="0.25">
      <c r="A437" s="30">
        <v>432</v>
      </c>
      <c r="B437" s="33" t="s">
        <v>748</v>
      </c>
      <c r="C437" s="34" t="s">
        <v>9</v>
      </c>
      <c r="D437" s="34" t="s">
        <v>749</v>
      </c>
      <c r="E437" s="35">
        <v>15</v>
      </c>
      <c r="F437" s="34">
        <v>1</v>
      </c>
      <c r="G437" s="34" t="s">
        <v>19</v>
      </c>
      <c r="H437" s="34" t="s">
        <v>20</v>
      </c>
      <c r="I437" s="36" t="s">
        <v>5</v>
      </c>
      <c r="J437" s="36" t="s">
        <v>21</v>
      </c>
      <c r="K437" s="36" t="s">
        <v>5</v>
      </c>
      <c r="L437" s="36" t="s">
        <v>111</v>
      </c>
      <c r="M437" s="36" t="s">
        <v>1818</v>
      </c>
      <c r="N437" s="34" t="s">
        <v>282</v>
      </c>
      <c r="O437" s="1" t="s">
        <v>275</v>
      </c>
      <c r="P437" s="2" t="str">
        <f>LEFT(Table1[[#This Row],['[4']]],FIND(" ",Table1[[#This Row],['[4']]],1)-1)</f>
        <v>380</v>
      </c>
      <c r="Q437" s="2" t="str">
        <f>MID(Table1[[#This Row],['[4']]],FIND("x",Table1[[#This Row],['[4']]],1)+2,FIND("x",Table1[[#This Row],['[4']]],7)-(FIND("x",Table1[[#This Row],['[4']]],1)+2))</f>
        <v xml:space="preserve">590 </v>
      </c>
      <c r="R437" s="2" t="str">
        <f>RIGHT(Table1[[#This Row],['[4']]],LEN(Table1[[#This Row],['[4']]])-(FIND("x",Table1[[#This Row],['[4']]],7)+1))</f>
        <v>630</v>
      </c>
      <c r="S437" s="2"/>
      <c r="T437" s="2">
        <f t="shared" si="6"/>
        <v>0.14124600000000001</v>
      </c>
    </row>
    <row r="438" spans="1:20" ht="30" x14ac:dyDescent="0.25">
      <c r="A438" s="30">
        <v>433</v>
      </c>
      <c r="B438" s="33" t="s">
        <v>750</v>
      </c>
      <c r="C438" s="34" t="s">
        <v>15</v>
      </c>
      <c r="D438" s="34" t="s">
        <v>751</v>
      </c>
      <c r="E438" s="35">
        <v>15</v>
      </c>
      <c r="F438" s="34">
        <v>1</v>
      </c>
      <c r="G438" s="34" t="s">
        <v>19</v>
      </c>
      <c r="H438" s="34" t="s">
        <v>20</v>
      </c>
      <c r="I438" s="36" t="s">
        <v>5</v>
      </c>
      <c r="J438" s="36" t="s">
        <v>21</v>
      </c>
      <c r="K438" s="36" t="s">
        <v>5</v>
      </c>
      <c r="L438" s="36" t="s">
        <v>111</v>
      </c>
      <c r="M438" s="36" t="s">
        <v>1818</v>
      </c>
      <c r="N438" s="34" t="s">
        <v>282</v>
      </c>
      <c r="O438" s="1" t="s">
        <v>275</v>
      </c>
      <c r="P438" s="2" t="str">
        <f>LEFT(Table1[[#This Row],['[4']]],FIND(" ",Table1[[#This Row],['[4']]],1)-1)</f>
        <v>500</v>
      </c>
      <c r="Q438" s="2" t="str">
        <f>MID(Table1[[#This Row],['[4']]],FIND("x",Table1[[#This Row],['[4']]],1)+2,FIND("x",Table1[[#This Row],['[4']]],7)-(FIND("x",Table1[[#This Row],['[4']]],1)+2))</f>
        <v xml:space="preserve">400 </v>
      </c>
      <c r="R438" s="2" t="str">
        <f>RIGHT(Table1[[#This Row],['[4']]],LEN(Table1[[#This Row],['[4']]])-(FIND("x",Table1[[#This Row],['[4']]],7)+1))</f>
        <v>100</v>
      </c>
      <c r="S438" s="2"/>
      <c r="T438" s="2">
        <f t="shared" si="6"/>
        <v>0.02</v>
      </c>
    </row>
    <row r="439" spans="1:20" ht="30" x14ac:dyDescent="0.25">
      <c r="A439" s="30">
        <v>434</v>
      </c>
      <c r="B439" s="33" t="s">
        <v>752</v>
      </c>
      <c r="C439" s="34" t="s">
        <v>15</v>
      </c>
      <c r="D439" s="34" t="s">
        <v>297</v>
      </c>
      <c r="E439" s="35">
        <v>30</v>
      </c>
      <c r="F439" s="34">
        <v>10</v>
      </c>
      <c r="G439" s="34" t="s">
        <v>19</v>
      </c>
      <c r="H439" s="34" t="s">
        <v>20</v>
      </c>
      <c r="I439" s="36" t="s">
        <v>5</v>
      </c>
      <c r="J439" s="36" t="s">
        <v>21</v>
      </c>
      <c r="K439" s="36" t="s">
        <v>5</v>
      </c>
      <c r="L439" s="36" t="s">
        <v>111</v>
      </c>
      <c r="M439" s="36" t="s">
        <v>1818</v>
      </c>
      <c r="N439" s="34" t="s">
        <v>282</v>
      </c>
      <c r="O439" s="1" t="s">
        <v>275</v>
      </c>
      <c r="P439" s="2" t="str">
        <f>LEFT(Table1[[#This Row],['[4']]],FIND(" ",Table1[[#This Row],['[4']]],1)-1)</f>
        <v>620</v>
      </c>
      <c r="Q439" s="2" t="str">
        <f>MID(Table1[[#This Row],['[4']]],FIND("x",Table1[[#This Row],['[4']]],1)+2,FIND("x",Table1[[#This Row],['[4']]],7)-(FIND("x",Table1[[#This Row],['[4']]],1)+2))</f>
        <v xml:space="preserve">370 </v>
      </c>
      <c r="R439" s="2" t="str">
        <f>RIGHT(Table1[[#This Row],['[4']]],LEN(Table1[[#This Row],['[4']]])-(FIND("x",Table1[[#This Row],['[4']]],7)+1))</f>
        <v>340</v>
      </c>
      <c r="S439" s="2"/>
      <c r="T439" s="2">
        <f t="shared" si="6"/>
        <v>7.7995999999999996E-2</v>
      </c>
    </row>
    <row r="440" spans="1:20" ht="30" x14ac:dyDescent="0.25">
      <c r="A440" s="30">
        <v>435</v>
      </c>
      <c r="B440" s="33" t="s">
        <v>753</v>
      </c>
      <c r="C440" s="34" t="s">
        <v>18</v>
      </c>
      <c r="D440" s="34" t="s">
        <v>297</v>
      </c>
      <c r="E440" s="35">
        <v>30</v>
      </c>
      <c r="F440" s="34">
        <v>5</v>
      </c>
      <c r="G440" s="34" t="s">
        <v>19</v>
      </c>
      <c r="H440" s="34" t="s">
        <v>20</v>
      </c>
      <c r="I440" s="36" t="s">
        <v>5</v>
      </c>
      <c r="J440" s="36" t="s">
        <v>21</v>
      </c>
      <c r="K440" s="36" t="s">
        <v>5</v>
      </c>
      <c r="L440" s="36" t="s">
        <v>111</v>
      </c>
      <c r="M440" s="36" t="s">
        <v>1818</v>
      </c>
      <c r="N440" s="34" t="s">
        <v>282</v>
      </c>
      <c r="O440" s="1" t="s">
        <v>275</v>
      </c>
      <c r="P440" s="2" t="str">
        <f>LEFT(Table1[[#This Row],['[4']]],FIND(" ",Table1[[#This Row],['[4']]],1)-1)</f>
        <v>620</v>
      </c>
      <c r="Q440" s="2" t="str">
        <f>MID(Table1[[#This Row],['[4']]],FIND("x",Table1[[#This Row],['[4']]],1)+2,FIND("x",Table1[[#This Row],['[4']]],7)-(FIND("x",Table1[[#This Row],['[4']]],1)+2))</f>
        <v xml:space="preserve">370 </v>
      </c>
      <c r="R440" s="2" t="str">
        <f>RIGHT(Table1[[#This Row],['[4']]],LEN(Table1[[#This Row],['[4']]])-(FIND("x",Table1[[#This Row],['[4']]],7)+1))</f>
        <v>340</v>
      </c>
      <c r="S440" s="2"/>
      <c r="T440" s="2">
        <f t="shared" si="6"/>
        <v>7.7995999999999996E-2</v>
      </c>
    </row>
    <row r="441" spans="1:20" ht="30" x14ac:dyDescent="0.25">
      <c r="A441" s="30">
        <v>436</v>
      </c>
      <c r="B441" s="33" t="s">
        <v>754</v>
      </c>
      <c r="C441" s="34" t="s">
        <v>8</v>
      </c>
      <c r="D441" s="34" t="s">
        <v>755</v>
      </c>
      <c r="E441" s="35">
        <v>20</v>
      </c>
      <c r="F441" s="34">
        <v>1</v>
      </c>
      <c r="G441" s="34" t="s">
        <v>19</v>
      </c>
      <c r="H441" s="34" t="s">
        <v>20</v>
      </c>
      <c r="I441" s="36" t="s">
        <v>5</v>
      </c>
      <c r="J441" s="36" t="s">
        <v>158</v>
      </c>
      <c r="K441" s="36" t="s">
        <v>5</v>
      </c>
      <c r="L441" s="36" t="s">
        <v>111</v>
      </c>
      <c r="M441" s="36" t="s">
        <v>1818</v>
      </c>
      <c r="N441" s="34" t="s">
        <v>282</v>
      </c>
      <c r="O441" s="1" t="s">
        <v>275</v>
      </c>
      <c r="P441" s="2" t="str">
        <f>LEFT(Table1[[#This Row],['[4']]],FIND(" ",Table1[[#This Row],['[4']]],1)-1)</f>
        <v>2500</v>
      </c>
      <c r="Q441" s="2" t="str">
        <f>MID(Table1[[#This Row],['[4']]],FIND("x",Table1[[#This Row],['[4']]],1)+2,FIND("x",Table1[[#This Row],['[4']]],7)-(FIND("x",Table1[[#This Row],['[4']]],1)+2))</f>
        <v xml:space="preserve">600 </v>
      </c>
      <c r="R441" s="2" t="str">
        <f>RIGHT(Table1[[#This Row],['[4']]],LEN(Table1[[#This Row],['[4']]])-(FIND("x",Table1[[#This Row],['[4']]],7)+1))</f>
        <v>800</v>
      </c>
      <c r="S441" s="2"/>
      <c r="T441" s="2">
        <f t="shared" si="6"/>
        <v>1.2</v>
      </c>
    </row>
    <row r="442" spans="1:20" ht="30" x14ac:dyDescent="0.25">
      <c r="A442" s="30">
        <v>437</v>
      </c>
      <c r="B442" s="33" t="s">
        <v>754</v>
      </c>
      <c r="C442" s="34" t="s">
        <v>8</v>
      </c>
      <c r="D442" s="34" t="s">
        <v>756</v>
      </c>
      <c r="E442" s="35">
        <v>20</v>
      </c>
      <c r="F442" s="34">
        <v>1</v>
      </c>
      <c r="G442" s="34" t="s">
        <v>19</v>
      </c>
      <c r="H442" s="34" t="s">
        <v>20</v>
      </c>
      <c r="I442" s="36" t="s">
        <v>5</v>
      </c>
      <c r="J442" s="36" t="s">
        <v>21</v>
      </c>
      <c r="K442" s="36" t="s">
        <v>5</v>
      </c>
      <c r="L442" s="36" t="s">
        <v>111</v>
      </c>
      <c r="M442" s="36" t="s">
        <v>1818</v>
      </c>
      <c r="N442" s="34" t="s">
        <v>282</v>
      </c>
      <c r="O442" s="1" t="s">
        <v>275</v>
      </c>
      <c r="P442" s="2" t="str">
        <f>LEFT(Table1[[#This Row],['[4']]],FIND(" ",Table1[[#This Row],['[4']]],1)-1)</f>
        <v>2050</v>
      </c>
      <c r="Q442" s="2" t="str">
        <f>MID(Table1[[#This Row],['[4']]],FIND("x",Table1[[#This Row],['[4']]],1)+2,FIND("x",Table1[[#This Row],['[4']]],7)-(FIND("x",Table1[[#This Row],['[4']]],1)+2))</f>
        <v xml:space="preserve">600 </v>
      </c>
      <c r="R442" s="2" t="str">
        <f>RIGHT(Table1[[#This Row],['[4']]],LEN(Table1[[#This Row],['[4']]])-(FIND("x",Table1[[#This Row],['[4']]],7)+1))</f>
        <v>800</v>
      </c>
      <c r="S442" s="2"/>
      <c r="T442" s="2">
        <f t="shared" si="6"/>
        <v>0.98399999999999999</v>
      </c>
    </row>
    <row r="443" spans="1:20" ht="30" x14ac:dyDescent="0.25">
      <c r="A443" s="30">
        <v>438</v>
      </c>
      <c r="B443" s="33" t="s">
        <v>757</v>
      </c>
      <c r="C443" s="34" t="s">
        <v>8</v>
      </c>
      <c r="D443" s="34" t="s">
        <v>758</v>
      </c>
      <c r="E443" s="35">
        <v>10</v>
      </c>
      <c r="F443" s="34">
        <v>1</v>
      </c>
      <c r="G443" s="34" t="s">
        <v>19</v>
      </c>
      <c r="H443" s="34" t="s">
        <v>20</v>
      </c>
      <c r="I443" s="36" t="s">
        <v>5</v>
      </c>
      <c r="J443" s="36" t="s">
        <v>21</v>
      </c>
      <c r="K443" s="36" t="s">
        <v>5</v>
      </c>
      <c r="L443" s="36" t="s">
        <v>111</v>
      </c>
      <c r="M443" s="36" t="s">
        <v>1818</v>
      </c>
      <c r="N443" s="34" t="s">
        <v>282</v>
      </c>
      <c r="O443" s="1" t="s">
        <v>275</v>
      </c>
      <c r="P443" s="2" t="str">
        <f>LEFT(Table1[[#This Row],['[4']]],FIND(" ",Table1[[#This Row],['[4']]],1)-1)</f>
        <v>1300</v>
      </c>
      <c r="Q443" s="2" t="str">
        <f>MID(Table1[[#This Row],['[4']]],FIND("x",Table1[[#This Row],['[4']]],1)+2,FIND("x",Table1[[#This Row],['[4']]],7)-(FIND("x",Table1[[#This Row],['[4']]],1)+2))</f>
        <v xml:space="preserve">600 </v>
      </c>
      <c r="R443" s="2" t="str">
        <f>RIGHT(Table1[[#This Row],['[4']]],LEN(Table1[[#This Row],['[4']]])-(FIND("x",Table1[[#This Row],['[4']]],7)+1))</f>
        <v>750</v>
      </c>
      <c r="S443" s="2"/>
      <c r="T443" s="2">
        <f t="shared" si="6"/>
        <v>0.58499999999999996</v>
      </c>
    </row>
    <row r="444" spans="1:20" ht="30" x14ac:dyDescent="0.25">
      <c r="A444" s="30">
        <v>439</v>
      </c>
      <c r="B444" s="33" t="s">
        <v>759</v>
      </c>
      <c r="C444" s="34" t="s">
        <v>8</v>
      </c>
      <c r="D444" s="34" t="s">
        <v>760</v>
      </c>
      <c r="E444" s="35">
        <v>20</v>
      </c>
      <c r="F444" s="34">
        <v>1</v>
      </c>
      <c r="G444" s="34" t="s">
        <v>19</v>
      </c>
      <c r="H444" s="34" t="s">
        <v>20</v>
      </c>
      <c r="I444" s="36" t="s">
        <v>5</v>
      </c>
      <c r="J444" s="36" t="s">
        <v>21</v>
      </c>
      <c r="K444" s="36" t="s">
        <v>5</v>
      </c>
      <c r="L444" s="36" t="s">
        <v>111</v>
      </c>
      <c r="M444" s="36" t="s">
        <v>1818</v>
      </c>
      <c r="N444" s="34" t="s">
        <v>282</v>
      </c>
      <c r="O444" s="1" t="s">
        <v>275</v>
      </c>
      <c r="P444" s="2" t="str">
        <f>LEFT(Table1[[#This Row],['[4']]],FIND(" ",Table1[[#This Row],['[4']]],1)-1)</f>
        <v>600</v>
      </c>
      <c r="Q444" s="2" t="str">
        <f>MID(Table1[[#This Row],['[4']]],FIND("x",Table1[[#This Row],['[4']]],1)+2,FIND("x",Table1[[#This Row],['[4']]],7)-(FIND("x",Table1[[#This Row],['[4']]],1)+2))</f>
        <v xml:space="preserve">600 </v>
      </c>
      <c r="R444" s="2" t="str">
        <f>RIGHT(Table1[[#This Row],['[4']]],LEN(Table1[[#This Row],['[4']]])-(FIND("x",Table1[[#This Row],['[4']]],7)+1))</f>
        <v>1650</v>
      </c>
      <c r="S444" s="2"/>
      <c r="T444" s="2">
        <f t="shared" si="6"/>
        <v>0.59399999999999997</v>
      </c>
    </row>
    <row r="445" spans="1:20" ht="30" x14ac:dyDescent="0.25">
      <c r="A445" s="30">
        <v>440</v>
      </c>
      <c r="B445" s="33" t="s">
        <v>700</v>
      </c>
      <c r="C445" s="34" t="s">
        <v>8</v>
      </c>
      <c r="D445" s="34" t="s">
        <v>761</v>
      </c>
      <c r="E445" s="35">
        <v>30</v>
      </c>
      <c r="F445" s="34">
        <v>1</v>
      </c>
      <c r="G445" s="34" t="s">
        <v>19</v>
      </c>
      <c r="H445" s="34" t="s">
        <v>20</v>
      </c>
      <c r="I445" s="36" t="s">
        <v>5</v>
      </c>
      <c r="J445" s="36" t="s">
        <v>158</v>
      </c>
      <c r="K445" s="36" t="s">
        <v>5</v>
      </c>
      <c r="L445" s="36" t="s">
        <v>111</v>
      </c>
      <c r="M445" s="36" t="s">
        <v>1818</v>
      </c>
      <c r="N445" s="34" t="s">
        <v>2055</v>
      </c>
      <c r="O445" s="1" t="s">
        <v>275</v>
      </c>
      <c r="P445" s="2" t="str">
        <f>LEFT(Table1[[#This Row],['[4']]],FIND(" ",Table1[[#This Row],['[4']]],1)-1)</f>
        <v>2000</v>
      </c>
      <c r="Q445" s="2" t="str">
        <f>MID(Table1[[#This Row],['[4']]],FIND("x",Table1[[#This Row],['[4']]],1)+2,FIND("x",Table1[[#This Row],['[4']]],7)-(FIND("x",Table1[[#This Row],['[4']]],1)+2))</f>
        <v xml:space="preserve">350 </v>
      </c>
      <c r="R445" s="2" t="str">
        <f>RIGHT(Table1[[#This Row],['[4']]],LEN(Table1[[#This Row],['[4']]])-(FIND("x",Table1[[#This Row],['[4']]],7)+1))</f>
        <v>300</v>
      </c>
      <c r="S445" s="2"/>
      <c r="T445" s="2">
        <f t="shared" si="6"/>
        <v>0.21</v>
      </c>
    </row>
    <row r="446" spans="1:20" ht="60" x14ac:dyDescent="0.25">
      <c r="A446" s="30">
        <v>441</v>
      </c>
      <c r="B446" s="33" t="s">
        <v>762</v>
      </c>
      <c r="C446" s="34" t="s">
        <v>13</v>
      </c>
      <c r="D446" s="34" t="s">
        <v>297</v>
      </c>
      <c r="E446" s="35">
        <v>15</v>
      </c>
      <c r="F446" s="34">
        <v>7</v>
      </c>
      <c r="G446" s="34" t="s">
        <v>19</v>
      </c>
      <c r="H446" s="34" t="s">
        <v>73</v>
      </c>
      <c r="I446" s="36" t="s">
        <v>43</v>
      </c>
      <c r="J446" s="36" t="s">
        <v>203</v>
      </c>
      <c r="K446" s="36" t="s">
        <v>27</v>
      </c>
      <c r="L446" s="36" t="s">
        <v>191</v>
      </c>
      <c r="M446" s="36" t="s">
        <v>1818</v>
      </c>
      <c r="N446" s="34" t="s">
        <v>233</v>
      </c>
      <c r="O446" s="1" t="s">
        <v>275</v>
      </c>
      <c r="P446" s="2" t="str">
        <f>LEFT(Table1[[#This Row],['[4']]],FIND(" ",Table1[[#This Row],['[4']]],1)-1)</f>
        <v>620</v>
      </c>
      <c r="Q446" s="2" t="str">
        <f>MID(Table1[[#This Row],['[4']]],FIND("x",Table1[[#This Row],['[4']]],1)+2,FIND("x",Table1[[#This Row],['[4']]],7)-(FIND("x",Table1[[#This Row],['[4']]],1)+2))</f>
        <v xml:space="preserve">370 </v>
      </c>
      <c r="R446" s="2" t="str">
        <f>RIGHT(Table1[[#This Row],['[4']]],LEN(Table1[[#This Row],['[4']]])-(FIND("x",Table1[[#This Row],['[4']]],7)+1))</f>
        <v>340</v>
      </c>
      <c r="S446" s="2"/>
      <c r="T446" s="2">
        <f t="shared" si="6"/>
        <v>7.7995999999999996E-2</v>
      </c>
    </row>
    <row r="447" spans="1:20" ht="60" x14ac:dyDescent="0.25">
      <c r="A447" s="30">
        <v>442</v>
      </c>
      <c r="B447" s="33" t="s">
        <v>763</v>
      </c>
      <c r="C447" s="34" t="s">
        <v>13</v>
      </c>
      <c r="D447" s="34" t="s">
        <v>764</v>
      </c>
      <c r="E447" s="35">
        <v>10</v>
      </c>
      <c r="F447" s="34">
        <v>1</v>
      </c>
      <c r="G447" s="34" t="s">
        <v>19</v>
      </c>
      <c r="H447" s="34" t="s">
        <v>73</v>
      </c>
      <c r="I447" s="36" t="s">
        <v>43</v>
      </c>
      <c r="J447" s="36" t="s">
        <v>203</v>
      </c>
      <c r="K447" s="36" t="s">
        <v>27</v>
      </c>
      <c r="L447" s="36" t="s">
        <v>191</v>
      </c>
      <c r="M447" s="36" t="s">
        <v>1818</v>
      </c>
      <c r="N447" s="34" t="s">
        <v>233</v>
      </c>
      <c r="O447" s="1" t="s">
        <v>275</v>
      </c>
      <c r="P447" s="2" t="str">
        <f>LEFT(Table1[[#This Row],['[4']]],FIND(" ",Table1[[#This Row],['[4']]],1)-1)</f>
        <v>1050</v>
      </c>
      <c r="Q447" s="2" t="str">
        <f>MID(Table1[[#This Row],['[4']]],FIND("x",Table1[[#This Row],['[4']]],1)+2,FIND("x",Table1[[#This Row],['[4']]],7)-(FIND("x",Table1[[#This Row],['[4']]],1)+2))</f>
        <v xml:space="preserve">320 </v>
      </c>
      <c r="R447" s="2" t="str">
        <f>RIGHT(Table1[[#This Row],['[4']]],LEN(Table1[[#This Row],['[4']]])-(FIND("x",Table1[[#This Row],['[4']]],7)+1))</f>
        <v>220</v>
      </c>
      <c r="S447" s="2"/>
      <c r="T447" s="2">
        <f t="shared" si="6"/>
        <v>7.392E-2</v>
      </c>
    </row>
    <row r="448" spans="1:20" ht="60" x14ac:dyDescent="0.25">
      <c r="A448" s="30">
        <v>443</v>
      </c>
      <c r="B448" s="33" t="s">
        <v>765</v>
      </c>
      <c r="C448" s="34" t="s">
        <v>13</v>
      </c>
      <c r="D448" s="34" t="s">
        <v>766</v>
      </c>
      <c r="E448" s="35">
        <v>10</v>
      </c>
      <c r="F448" s="34">
        <v>1</v>
      </c>
      <c r="G448" s="34" t="s">
        <v>19</v>
      </c>
      <c r="H448" s="34" t="s">
        <v>73</v>
      </c>
      <c r="I448" s="36" t="s">
        <v>43</v>
      </c>
      <c r="J448" s="36" t="s">
        <v>203</v>
      </c>
      <c r="K448" s="36" t="s">
        <v>27</v>
      </c>
      <c r="L448" s="36" t="s">
        <v>191</v>
      </c>
      <c r="M448" s="36" t="s">
        <v>1818</v>
      </c>
      <c r="N448" s="34" t="s">
        <v>233</v>
      </c>
      <c r="O448" s="1" t="s">
        <v>275</v>
      </c>
      <c r="P448" s="2" t="str">
        <f>LEFT(Table1[[#This Row],['[4']]],FIND(" ",Table1[[#This Row],['[4']]],1)-1)</f>
        <v>800</v>
      </c>
      <c r="Q448" s="2" t="str">
        <f>MID(Table1[[#This Row],['[4']]],FIND("x",Table1[[#This Row],['[4']]],1)+2,FIND("x",Table1[[#This Row],['[4']]],7)-(FIND("x",Table1[[#This Row],['[4']]],1)+2))</f>
        <v xml:space="preserve">300 </v>
      </c>
      <c r="R448" s="2" t="str">
        <f>RIGHT(Table1[[#This Row],['[4']]],LEN(Table1[[#This Row],['[4']]])-(FIND("x",Table1[[#This Row],['[4']]],7)+1))</f>
        <v>300</v>
      </c>
      <c r="S448" s="2"/>
      <c r="T448" s="2">
        <f t="shared" si="6"/>
        <v>7.1999999999999995E-2</v>
      </c>
    </row>
    <row r="449" spans="1:20" ht="30" x14ac:dyDescent="0.25">
      <c r="A449" s="30">
        <v>444</v>
      </c>
      <c r="B449" s="33" t="s">
        <v>243</v>
      </c>
      <c r="C449" s="34" t="s">
        <v>14</v>
      </c>
      <c r="D449" s="34" t="s">
        <v>767</v>
      </c>
      <c r="E449" s="35">
        <v>300</v>
      </c>
      <c r="F449" s="34">
        <v>1</v>
      </c>
      <c r="G449" s="34" t="s">
        <v>19</v>
      </c>
      <c r="H449" s="34" t="s">
        <v>20</v>
      </c>
      <c r="I449" s="36" t="s">
        <v>43</v>
      </c>
      <c r="J449" s="36" t="s">
        <v>244</v>
      </c>
      <c r="K449" s="36" t="s">
        <v>25</v>
      </c>
      <c r="L449" s="36" t="s">
        <v>96</v>
      </c>
      <c r="M449" s="36" t="s">
        <v>1818</v>
      </c>
      <c r="N449" s="34"/>
      <c r="O449" s="1" t="s">
        <v>275</v>
      </c>
      <c r="P449" s="2" t="str">
        <f>LEFT(Table1[[#This Row],['[4']]],FIND(" ",Table1[[#This Row],['[4']]],1)-1)</f>
        <v>1440</v>
      </c>
      <c r="Q449" s="2" t="str">
        <f>MID(Table1[[#This Row],['[4']]],FIND("x",Table1[[#This Row],['[4']]],1)+2,FIND("x",Table1[[#This Row],['[4']]],7)-(FIND("x",Table1[[#This Row],['[4']]],1)+2))</f>
        <v xml:space="preserve">1800 </v>
      </c>
      <c r="R449" s="2" t="str">
        <f>RIGHT(Table1[[#This Row],['[4']]],LEN(Table1[[#This Row],['[4']]])-(FIND("x",Table1[[#This Row],['[4']]],7)+1))</f>
        <v>990</v>
      </c>
      <c r="S449" s="2"/>
      <c r="T449" s="2">
        <f t="shared" si="6"/>
        <v>2.5660799999999999</v>
      </c>
    </row>
    <row r="450" spans="1:20" ht="30" x14ac:dyDescent="0.25">
      <c r="A450" s="30">
        <v>445</v>
      </c>
      <c r="B450" s="33" t="s">
        <v>245</v>
      </c>
      <c r="C450" s="34" t="s">
        <v>14</v>
      </c>
      <c r="D450" s="34" t="s">
        <v>768</v>
      </c>
      <c r="E450" s="35">
        <v>300</v>
      </c>
      <c r="F450" s="34">
        <v>1</v>
      </c>
      <c r="G450" s="34" t="s">
        <v>19</v>
      </c>
      <c r="H450" s="34" t="s">
        <v>20</v>
      </c>
      <c r="I450" s="36" t="s">
        <v>43</v>
      </c>
      <c r="J450" s="36" t="s">
        <v>244</v>
      </c>
      <c r="K450" s="36" t="s">
        <v>25</v>
      </c>
      <c r="L450" s="36" t="s">
        <v>96</v>
      </c>
      <c r="M450" s="36" t="s">
        <v>1818</v>
      </c>
      <c r="N450" s="34"/>
      <c r="O450" s="1" t="s">
        <v>275</v>
      </c>
      <c r="P450" s="2" t="str">
        <f>LEFT(Table1[[#This Row],['[4']]],FIND(" ",Table1[[#This Row],['[4']]],1)-1)</f>
        <v>1440</v>
      </c>
      <c r="Q450" s="2" t="str">
        <f>MID(Table1[[#This Row],['[4']]],FIND("x",Table1[[#This Row],['[4']]],1)+2,FIND("x",Table1[[#This Row],['[4']]],7)-(FIND("x",Table1[[#This Row],['[4']]],1)+2))</f>
        <v xml:space="preserve">1210 </v>
      </c>
      <c r="R450" s="2" t="str">
        <f>RIGHT(Table1[[#This Row],['[4']]],LEN(Table1[[#This Row],['[4']]])-(FIND("x",Table1[[#This Row],['[4']]],7)+1))</f>
        <v>990</v>
      </c>
      <c r="S450" s="2"/>
      <c r="T450" s="2">
        <f t="shared" si="6"/>
        <v>1.7249760000000001</v>
      </c>
    </row>
    <row r="451" spans="1:20" ht="30" x14ac:dyDescent="0.25">
      <c r="A451" s="30">
        <v>446</v>
      </c>
      <c r="B451" s="33" t="s">
        <v>246</v>
      </c>
      <c r="C451" s="34" t="s">
        <v>14</v>
      </c>
      <c r="D451" s="34" t="s">
        <v>769</v>
      </c>
      <c r="E451" s="35">
        <v>200</v>
      </c>
      <c r="F451" s="34">
        <v>1</v>
      </c>
      <c r="G451" s="34" t="s">
        <v>19</v>
      </c>
      <c r="H451" s="34" t="s">
        <v>20</v>
      </c>
      <c r="I451" s="36" t="s">
        <v>247</v>
      </c>
      <c r="J451" s="36" t="s">
        <v>248</v>
      </c>
      <c r="K451" s="36" t="s">
        <v>25</v>
      </c>
      <c r="L451" s="36" t="s">
        <v>96</v>
      </c>
      <c r="M451" s="36" t="s">
        <v>1818</v>
      </c>
      <c r="N451" s="34"/>
      <c r="O451" s="1" t="s">
        <v>275</v>
      </c>
      <c r="P451" s="2" t="str">
        <f>LEFT(Table1[[#This Row],['[4']]],FIND(" ",Table1[[#This Row],['[4']]],1)-1)</f>
        <v>1460</v>
      </c>
      <c r="Q451" s="2" t="str">
        <f>MID(Table1[[#This Row],['[4']]],FIND("x",Table1[[#This Row],['[4']]],1)+2,FIND("x",Table1[[#This Row],['[4']]],7)-(FIND("x",Table1[[#This Row],['[4']]],1)+2))</f>
        <v xml:space="preserve">610 </v>
      </c>
      <c r="R451" s="2" t="str">
        <f>RIGHT(Table1[[#This Row],['[4']]],LEN(Table1[[#This Row],['[4']]])-(FIND("x",Table1[[#This Row],['[4']]],7)+1))</f>
        <v>1230</v>
      </c>
      <c r="S451" s="2"/>
      <c r="T451" s="2">
        <f t="shared" si="6"/>
        <v>1.0954379999999999</v>
      </c>
    </row>
    <row r="452" spans="1:20" ht="30" x14ac:dyDescent="0.25">
      <c r="A452" s="30">
        <v>447</v>
      </c>
      <c r="B452" s="33" t="s">
        <v>770</v>
      </c>
      <c r="C452" s="34" t="s">
        <v>8</v>
      </c>
      <c r="D452" s="34" t="s">
        <v>771</v>
      </c>
      <c r="E452" s="35">
        <v>6</v>
      </c>
      <c r="F452" s="34">
        <v>1</v>
      </c>
      <c r="G452" s="34" t="s">
        <v>19</v>
      </c>
      <c r="H452" s="34" t="s">
        <v>20</v>
      </c>
      <c r="I452" s="36" t="s">
        <v>25</v>
      </c>
      <c r="J452" s="36" t="s">
        <v>26</v>
      </c>
      <c r="K452" s="36" t="s">
        <v>75</v>
      </c>
      <c r="L452" s="36" t="s">
        <v>97</v>
      </c>
      <c r="M452" s="36" t="s">
        <v>1818</v>
      </c>
      <c r="N452" s="34" t="s">
        <v>282</v>
      </c>
      <c r="O452" s="1" t="s">
        <v>275</v>
      </c>
      <c r="P452" s="2" t="str">
        <f>LEFT(Table1[[#This Row],['[4']]],FIND(" ",Table1[[#This Row],['[4']]],1)-1)</f>
        <v>400</v>
      </c>
      <c r="Q452" s="2" t="str">
        <f>MID(Table1[[#This Row],['[4']]],FIND("x",Table1[[#This Row],['[4']]],1)+2,FIND("x",Table1[[#This Row],['[4']]],7)-(FIND("x",Table1[[#This Row],['[4']]],1)+2))</f>
        <v xml:space="preserve">500 </v>
      </c>
      <c r="R452" s="2" t="str">
        <f>RIGHT(Table1[[#This Row],['[4']]],LEN(Table1[[#This Row],['[4']]])-(FIND("x",Table1[[#This Row],['[4']]],7)+1))</f>
        <v>1500</v>
      </c>
      <c r="S452" s="2"/>
      <c r="T452" s="2">
        <f t="shared" si="6"/>
        <v>0.3</v>
      </c>
    </row>
    <row r="453" spans="1:20" ht="30" x14ac:dyDescent="0.25">
      <c r="A453" s="30">
        <v>448</v>
      </c>
      <c r="B453" s="33" t="s">
        <v>249</v>
      </c>
      <c r="C453" s="34" t="s">
        <v>8</v>
      </c>
      <c r="D453" s="34" t="s">
        <v>772</v>
      </c>
      <c r="E453" s="35">
        <v>22</v>
      </c>
      <c r="F453" s="34">
        <v>3</v>
      </c>
      <c r="G453" s="34" t="s">
        <v>19</v>
      </c>
      <c r="H453" s="34" t="s">
        <v>20</v>
      </c>
      <c r="I453" s="36" t="s">
        <v>25</v>
      </c>
      <c r="J453" s="36" t="s">
        <v>26</v>
      </c>
      <c r="K453" s="36" t="s">
        <v>75</v>
      </c>
      <c r="L453" s="36" t="s">
        <v>97</v>
      </c>
      <c r="M453" s="36" t="s">
        <v>1818</v>
      </c>
      <c r="N453" s="34" t="s">
        <v>250</v>
      </c>
      <c r="O453" s="1" t="s">
        <v>275</v>
      </c>
      <c r="P453" s="2" t="str">
        <f>LEFT(Table1[[#This Row],['[4']]],FIND(" ",Table1[[#This Row],['[4']]],1)-1)</f>
        <v>420</v>
      </c>
      <c r="Q453" s="2" t="str">
        <f>MID(Table1[[#This Row],['[4']]],FIND("x",Table1[[#This Row],['[4']]],1)+2,FIND("x",Table1[[#This Row],['[4']]],7)-(FIND("x",Table1[[#This Row],['[4']]],1)+2))</f>
        <v xml:space="preserve">800 </v>
      </c>
      <c r="R453" s="2" t="str">
        <f>RIGHT(Table1[[#This Row],['[4']]],LEN(Table1[[#This Row],['[4']]])-(FIND("x",Table1[[#This Row],['[4']]],7)+1))</f>
        <v>1950</v>
      </c>
      <c r="S453" s="2"/>
      <c r="T453" s="2">
        <f t="shared" si="6"/>
        <v>0.6552</v>
      </c>
    </row>
    <row r="454" spans="1:20" ht="30" x14ac:dyDescent="0.25">
      <c r="A454" s="30">
        <v>449</v>
      </c>
      <c r="B454" s="33" t="s">
        <v>249</v>
      </c>
      <c r="C454" s="34" t="s">
        <v>8</v>
      </c>
      <c r="D454" s="34" t="s">
        <v>773</v>
      </c>
      <c r="E454" s="35">
        <v>22</v>
      </c>
      <c r="F454" s="34">
        <v>2</v>
      </c>
      <c r="G454" s="34" t="s">
        <v>19</v>
      </c>
      <c r="H454" s="34" t="s">
        <v>20</v>
      </c>
      <c r="I454" s="36" t="s">
        <v>25</v>
      </c>
      <c r="J454" s="36" t="s">
        <v>26</v>
      </c>
      <c r="K454" s="36" t="s">
        <v>75</v>
      </c>
      <c r="L454" s="36" t="s">
        <v>97</v>
      </c>
      <c r="M454" s="36" t="s">
        <v>1818</v>
      </c>
      <c r="N454" s="34" t="s">
        <v>250</v>
      </c>
      <c r="O454" s="1" t="s">
        <v>275</v>
      </c>
      <c r="P454" s="2" t="str">
        <f>LEFT(Table1[[#This Row],['[4']]],FIND(" ",Table1[[#This Row],['[4']]],1)-1)</f>
        <v>350</v>
      </c>
      <c r="Q454" s="2" t="str">
        <f>MID(Table1[[#This Row],['[4']]],FIND("x",Table1[[#This Row],['[4']]],1)+2,FIND("x",Table1[[#This Row],['[4']]],7)-(FIND("x",Table1[[#This Row],['[4']]],1)+2))</f>
        <v xml:space="preserve">930 </v>
      </c>
      <c r="R454" s="2" t="str">
        <f>RIGHT(Table1[[#This Row],['[4']]],LEN(Table1[[#This Row],['[4']]])-(FIND("x",Table1[[#This Row],['[4']]],7)+1))</f>
        <v>1950</v>
      </c>
      <c r="S454" s="2"/>
      <c r="T454" s="2">
        <f t="shared" si="6"/>
        <v>0.63472499999999998</v>
      </c>
    </row>
    <row r="455" spans="1:20" ht="30" x14ac:dyDescent="0.25">
      <c r="A455" s="30">
        <v>450</v>
      </c>
      <c r="B455" s="33" t="s">
        <v>291</v>
      </c>
      <c r="C455" s="34" t="s">
        <v>8</v>
      </c>
      <c r="D455" s="34" t="s">
        <v>774</v>
      </c>
      <c r="E455" s="35">
        <v>26</v>
      </c>
      <c r="F455" s="34">
        <v>1</v>
      </c>
      <c r="G455" s="34" t="s">
        <v>19</v>
      </c>
      <c r="H455" s="34" t="s">
        <v>20</v>
      </c>
      <c r="I455" s="36" t="s">
        <v>25</v>
      </c>
      <c r="J455" s="36" t="s">
        <v>26</v>
      </c>
      <c r="K455" s="36" t="s">
        <v>75</v>
      </c>
      <c r="L455" s="36" t="s">
        <v>97</v>
      </c>
      <c r="M455" s="36" t="s">
        <v>1818</v>
      </c>
      <c r="N455" s="34" t="s">
        <v>282</v>
      </c>
      <c r="O455" s="1" t="s">
        <v>275</v>
      </c>
      <c r="P455" s="2" t="str">
        <f>LEFT(Table1[[#This Row],['[4']]],FIND(" ",Table1[[#This Row],['[4']]],1)-1)</f>
        <v>550</v>
      </c>
      <c r="Q455" s="2" t="str">
        <f>MID(Table1[[#This Row],['[4']]],FIND("x",Table1[[#This Row],['[4']]],1)+2,FIND("x",Table1[[#This Row],['[4']]],7)-(FIND("x",Table1[[#This Row],['[4']]],1)+2))</f>
        <v xml:space="preserve">450 </v>
      </c>
      <c r="R455" s="2" t="str">
        <f>RIGHT(Table1[[#This Row],['[4']]],LEN(Table1[[#This Row],['[4']]])-(FIND("x",Table1[[#This Row],['[4']]],7)+1))</f>
        <v>660</v>
      </c>
      <c r="S455" s="2"/>
      <c r="T455" s="2">
        <f t="shared" ref="T455:T474" si="7">P455*Q455*R455/1000000000</f>
        <v>0.16335</v>
      </c>
    </row>
    <row r="456" spans="1:20" ht="30" x14ac:dyDescent="0.25">
      <c r="A456" s="30">
        <v>451</v>
      </c>
      <c r="B456" s="33" t="s">
        <v>291</v>
      </c>
      <c r="C456" s="34" t="s">
        <v>8</v>
      </c>
      <c r="D456" s="34" t="s">
        <v>775</v>
      </c>
      <c r="E456" s="35">
        <v>26</v>
      </c>
      <c r="F456" s="34">
        <v>1</v>
      </c>
      <c r="G456" s="34" t="s">
        <v>19</v>
      </c>
      <c r="H456" s="34" t="s">
        <v>20</v>
      </c>
      <c r="I456" s="36" t="s">
        <v>25</v>
      </c>
      <c r="J456" s="36" t="s">
        <v>26</v>
      </c>
      <c r="K456" s="36" t="s">
        <v>75</v>
      </c>
      <c r="L456" s="36" t="s">
        <v>97</v>
      </c>
      <c r="M456" s="36" t="s">
        <v>1818</v>
      </c>
      <c r="N456" s="34" t="s">
        <v>282</v>
      </c>
      <c r="O456" s="1" t="s">
        <v>275</v>
      </c>
      <c r="P456" s="2" t="str">
        <f>LEFT(Table1[[#This Row],['[4']]],FIND(" ",Table1[[#This Row],['[4']]],1)-1)</f>
        <v>600</v>
      </c>
      <c r="Q456" s="2" t="str">
        <f>MID(Table1[[#This Row],['[4']]],FIND("x",Table1[[#This Row],['[4']]],1)+2,FIND("x",Table1[[#This Row],['[4']]],7)-(FIND("x",Table1[[#This Row],['[4']]],1)+2))</f>
        <v xml:space="preserve">440 </v>
      </c>
      <c r="R456" s="2" t="str">
        <f>RIGHT(Table1[[#This Row],['[4']]],LEN(Table1[[#This Row],['[4']]])-(FIND("x",Table1[[#This Row],['[4']]],7)+1))</f>
        <v>710</v>
      </c>
      <c r="S456" s="2"/>
      <c r="T456" s="2">
        <f t="shared" si="7"/>
        <v>0.18744</v>
      </c>
    </row>
    <row r="457" spans="1:20" ht="30" x14ac:dyDescent="0.25">
      <c r="A457" s="30">
        <v>452</v>
      </c>
      <c r="B457" s="33" t="s">
        <v>776</v>
      </c>
      <c r="C457" s="34" t="s">
        <v>14</v>
      </c>
      <c r="D457" s="34" t="s">
        <v>777</v>
      </c>
      <c r="E457" s="35">
        <v>8</v>
      </c>
      <c r="F457" s="34">
        <v>1</v>
      </c>
      <c r="G457" s="34" t="s">
        <v>19</v>
      </c>
      <c r="H457" s="34" t="s">
        <v>20</v>
      </c>
      <c r="I457" s="36" t="s">
        <v>5</v>
      </c>
      <c r="J457" s="36" t="s">
        <v>251</v>
      </c>
      <c r="K457" s="36" t="s">
        <v>75</v>
      </c>
      <c r="L457" s="36" t="s">
        <v>97</v>
      </c>
      <c r="M457" s="36" t="s">
        <v>1818</v>
      </c>
      <c r="N457" s="34" t="s">
        <v>282</v>
      </c>
      <c r="O457" s="1" t="s">
        <v>275</v>
      </c>
      <c r="P457" s="2" t="str">
        <f>LEFT(Table1[[#This Row],['[4']]],FIND(" ",Table1[[#This Row],['[4']]],1)-1)</f>
        <v>1500</v>
      </c>
      <c r="Q457" s="2" t="str">
        <f>MID(Table1[[#This Row],['[4']]],FIND("x",Table1[[#This Row],['[4']]],1)+2,FIND("x",Table1[[#This Row],['[4']]],7)-(FIND("x",Table1[[#This Row],['[4']]],1)+2))</f>
        <v xml:space="preserve">400 </v>
      </c>
      <c r="R457" s="2" t="str">
        <f>RIGHT(Table1[[#This Row],['[4']]],LEN(Table1[[#This Row],['[4']]])-(FIND("x",Table1[[#This Row],['[4']]],7)+1))</f>
        <v>200</v>
      </c>
      <c r="S457" s="2"/>
      <c r="T457" s="2">
        <f t="shared" si="7"/>
        <v>0.12</v>
      </c>
    </row>
    <row r="458" spans="1:20" ht="30" x14ac:dyDescent="0.25">
      <c r="A458" s="30">
        <v>453</v>
      </c>
      <c r="B458" s="33" t="s">
        <v>24</v>
      </c>
      <c r="C458" s="34" t="s">
        <v>11</v>
      </c>
      <c r="D458" s="34" t="s">
        <v>281</v>
      </c>
      <c r="E458" s="35">
        <v>30</v>
      </c>
      <c r="F458" s="34">
        <v>15</v>
      </c>
      <c r="G458" s="34" t="s">
        <v>19</v>
      </c>
      <c r="H458" s="34" t="s">
        <v>20</v>
      </c>
      <c r="I458" s="36" t="s">
        <v>5</v>
      </c>
      <c r="J458" s="36" t="s">
        <v>251</v>
      </c>
      <c r="K458" s="36" t="s">
        <v>75</v>
      </c>
      <c r="L458" s="36" t="s">
        <v>97</v>
      </c>
      <c r="M458" s="36" t="s">
        <v>1818</v>
      </c>
      <c r="N458" s="34" t="s">
        <v>282</v>
      </c>
      <c r="O458" s="1" t="s">
        <v>275</v>
      </c>
      <c r="P458" s="2" t="str">
        <f>LEFT(Table1[[#This Row],['[4']]],FIND(" ",Table1[[#This Row],['[4']]],1)-1)</f>
        <v>370</v>
      </c>
      <c r="Q458" s="2" t="str">
        <f>MID(Table1[[#This Row],['[4']]],FIND("x",Table1[[#This Row],['[4']]],1)+2,FIND("x",Table1[[#This Row],['[4']]],7)-(FIND("x",Table1[[#This Row],['[4']]],1)+2))</f>
        <v xml:space="preserve">620 </v>
      </c>
      <c r="R458" s="2" t="str">
        <f>RIGHT(Table1[[#This Row],['[4']]],LEN(Table1[[#This Row],['[4']]])-(FIND("x",Table1[[#This Row],['[4']]],7)+1))</f>
        <v>340</v>
      </c>
      <c r="S458" s="2"/>
      <c r="T458" s="2">
        <f t="shared" si="7"/>
        <v>7.7995999999999996E-2</v>
      </c>
    </row>
    <row r="459" spans="1:20" ht="30" x14ac:dyDescent="0.25">
      <c r="A459" s="30">
        <v>454</v>
      </c>
      <c r="B459" s="33" t="s">
        <v>770</v>
      </c>
      <c r="C459" s="34" t="s">
        <v>8</v>
      </c>
      <c r="D459" s="34" t="s">
        <v>771</v>
      </c>
      <c r="E459" s="35">
        <v>6</v>
      </c>
      <c r="F459" s="34">
        <v>3</v>
      </c>
      <c r="G459" s="34" t="s">
        <v>19</v>
      </c>
      <c r="H459" s="34" t="s">
        <v>20</v>
      </c>
      <c r="I459" s="36" t="s">
        <v>5</v>
      </c>
      <c r="J459" s="36" t="s">
        <v>251</v>
      </c>
      <c r="K459" s="36" t="s">
        <v>75</v>
      </c>
      <c r="L459" s="36" t="s">
        <v>97</v>
      </c>
      <c r="M459" s="36" t="s">
        <v>1818</v>
      </c>
      <c r="N459" s="34" t="s">
        <v>282</v>
      </c>
      <c r="O459" s="1" t="s">
        <v>275</v>
      </c>
      <c r="P459" s="2" t="str">
        <f>LEFT(Table1[[#This Row],['[4']]],FIND(" ",Table1[[#This Row],['[4']]],1)-1)</f>
        <v>400</v>
      </c>
      <c r="Q459" s="2" t="str">
        <f>MID(Table1[[#This Row],['[4']]],FIND("x",Table1[[#This Row],['[4']]],1)+2,FIND("x",Table1[[#This Row],['[4']]],7)-(FIND("x",Table1[[#This Row],['[4']]],1)+2))</f>
        <v xml:space="preserve">500 </v>
      </c>
      <c r="R459" s="2" t="str">
        <f>RIGHT(Table1[[#This Row],['[4']]],LEN(Table1[[#This Row],['[4']]])-(FIND("x",Table1[[#This Row],['[4']]],7)+1))</f>
        <v>1500</v>
      </c>
      <c r="S459" s="2"/>
      <c r="T459" s="2">
        <f t="shared" si="7"/>
        <v>0.3</v>
      </c>
    </row>
    <row r="460" spans="1:20" ht="30" x14ac:dyDescent="0.25">
      <c r="A460" s="30">
        <v>455</v>
      </c>
      <c r="B460" s="33" t="s">
        <v>295</v>
      </c>
      <c r="C460" s="34" t="s">
        <v>7</v>
      </c>
      <c r="D460" s="34" t="s">
        <v>296</v>
      </c>
      <c r="E460" s="35">
        <v>45</v>
      </c>
      <c r="F460" s="34">
        <v>1</v>
      </c>
      <c r="G460" s="34" t="s">
        <v>19</v>
      </c>
      <c r="H460" s="34" t="s">
        <v>20</v>
      </c>
      <c r="I460" s="36" t="s">
        <v>5</v>
      </c>
      <c r="J460" s="36" t="s">
        <v>251</v>
      </c>
      <c r="K460" s="36" t="s">
        <v>75</v>
      </c>
      <c r="L460" s="36" t="s">
        <v>97</v>
      </c>
      <c r="M460" s="36" t="s">
        <v>1818</v>
      </c>
      <c r="N460" s="34" t="s">
        <v>282</v>
      </c>
      <c r="O460" s="1" t="s">
        <v>275</v>
      </c>
      <c r="P460" s="2" t="str">
        <f>LEFT(Table1[[#This Row],['[4']]],FIND(" ",Table1[[#This Row],['[4']]],1)-1)</f>
        <v>550</v>
      </c>
      <c r="Q460" s="2" t="str">
        <f>MID(Table1[[#This Row],['[4']]],FIND("x",Table1[[#This Row],['[4']]],1)+2,FIND("x",Table1[[#This Row],['[4']]],7)-(FIND("x",Table1[[#This Row],['[4']]],1)+2))</f>
        <v xml:space="preserve">500 </v>
      </c>
      <c r="R460" s="2" t="str">
        <f>RIGHT(Table1[[#This Row],['[4']]],LEN(Table1[[#This Row],['[4']]])-(FIND("x",Table1[[#This Row],['[4']]],7)+1))</f>
        <v>640</v>
      </c>
      <c r="S460" s="2"/>
      <c r="T460" s="2">
        <f t="shared" si="7"/>
        <v>0.17599999999999999</v>
      </c>
    </row>
    <row r="461" spans="1:20" ht="30" x14ac:dyDescent="0.25">
      <c r="A461" s="30">
        <v>456</v>
      </c>
      <c r="B461" s="33" t="s">
        <v>778</v>
      </c>
      <c r="C461" s="34" t="s">
        <v>11</v>
      </c>
      <c r="D461" s="34" t="s">
        <v>297</v>
      </c>
      <c r="E461" s="35">
        <v>8</v>
      </c>
      <c r="F461" s="34">
        <v>6</v>
      </c>
      <c r="G461" s="34" t="s">
        <v>19</v>
      </c>
      <c r="H461" s="34" t="s">
        <v>73</v>
      </c>
      <c r="I461" s="36" t="s">
        <v>104</v>
      </c>
      <c r="J461" s="36" t="s">
        <v>237</v>
      </c>
      <c r="K461" s="36" t="s">
        <v>27</v>
      </c>
      <c r="L461" s="36" t="s">
        <v>238</v>
      </c>
      <c r="M461" s="36" t="s">
        <v>1818</v>
      </c>
      <c r="N461" s="34"/>
      <c r="O461" s="1" t="s">
        <v>275</v>
      </c>
      <c r="P461" s="2" t="str">
        <f>LEFT(Table1[[#This Row],['[4']]],FIND(" ",Table1[[#This Row],['[4']]],1)-1)</f>
        <v>620</v>
      </c>
      <c r="Q461" s="2" t="str">
        <f>MID(Table1[[#This Row],['[4']]],FIND("x",Table1[[#This Row],['[4']]],1)+2,FIND("x",Table1[[#This Row],['[4']]],7)-(FIND("x",Table1[[#This Row],['[4']]],1)+2))</f>
        <v xml:space="preserve">370 </v>
      </c>
      <c r="R461" s="2" t="str">
        <f>RIGHT(Table1[[#This Row],['[4']]],LEN(Table1[[#This Row],['[4']]])-(FIND("x",Table1[[#This Row],['[4']]],7)+1))</f>
        <v>340</v>
      </c>
      <c r="S461" s="2"/>
      <c r="T461" s="2">
        <f t="shared" si="7"/>
        <v>7.7995999999999996E-2</v>
      </c>
    </row>
    <row r="462" spans="1:20" ht="30" x14ac:dyDescent="0.25">
      <c r="A462" s="30">
        <v>457</v>
      </c>
      <c r="B462" s="33" t="s">
        <v>605</v>
      </c>
      <c r="C462" s="34" t="s">
        <v>8</v>
      </c>
      <c r="D462" s="34" t="s">
        <v>779</v>
      </c>
      <c r="E462" s="35">
        <v>24</v>
      </c>
      <c r="F462" s="34">
        <v>2</v>
      </c>
      <c r="G462" s="34" t="s">
        <v>19</v>
      </c>
      <c r="H462" s="34" t="s">
        <v>73</v>
      </c>
      <c r="I462" s="36" t="s">
        <v>104</v>
      </c>
      <c r="J462" s="36" t="s">
        <v>237</v>
      </c>
      <c r="K462" s="36" t="s">
        <v>27</v>
      </c>
      <c r="L462" s="36" t="s">
        <v>238</v>
      </c>
      <c r="M462" s="36" t="s">
        <v>1818</v>
      </c>
      <c r="N462" s="34"/>
      <c r="O462" s="1" t="s">
        <v>275</v>
      </c>
      <c r="P462" s="2" t="str">
        <f>LEFT(Table1[[#This Row],['[4']]],FIND(" ",Table1[[#This Row],['[4']]],1)-1)</f>
        <v>800</v>
      </c>
      <c r="Q462" s="2" t="str">
        <f>MID(Table1[[#This Row],['[4']]],FIND("x",Table1[[#This Row],['[4']]],1)+2,FIND("x",Table1[[#This Row],['[4']]],7)-(FIND("x",Table1[[#This Row],['[4']]],1)+2))</f>
        <v xml:space="preserve">350 </v>
      </c>
      <c r="R462" s="2" t="str">
        <f>RIGHT(Table1[[#This Row],['[4']]],LEN(Table1[[#This Row],['[4']]])-(FIND("x",Table1[[#This Row],['[4']]],7)+1))</f>
        <v>1960</v>
      </c>
      <c r="S462" s="2"/>
      <c r="T462" s="2">
        <f t="shared" si="7"/>
        <v>0.54879999999999995</v>
      </c>
    </row>
    <row r="463" spans="1:20" ht="30" x14ac:dyDescent="0.25">
      <c r="A463" s="30">
        <v>458</v>
      </c>
      <c r="B463" s="33" t="s">
        <v>780</v>
      </c>
      <c r="C463" s="34" t="s">
        <v>8</v>
      </c>
      <c r="D463" s="34" t="s">
        <v>781</v>
      </c>
      <c r="E463" s="35">
        <v>18</v>
      </c>
      <c r="F463" s="34">
        <v>1</v>
      </c>
      <c r="G463" s="34" t="s">
        <v>19</v>
      </c>
      <c r="H463" s="34" t="s">
        <v>73</v>
      </c>
      <c r="I463" s="36" t="s">
        <v>104</v>
      </c>
      <c r="J463" s="36" t="s">
        <v>237</v>
      </c>
      <c r="K463" s="36" t="s">
        <v>27</v>
      </c>
      <c r="L463" s="36" t="s">
        <v>238</v>
      </c>
      <c r="M463" s="36" t="s">
        <v>1818</v>
      </c>
      <c r="N463" s="34"/>
      <c r="O463" s="1" t="s">
        <v>275</v>
      </c>
      <c r="P463" s="2" t="str">
        <f>LEFT(Table1[[#This Row],['[4']]],FIND(" ",Table1[[#This Row],['[4']]],1)-1)</f>
        <v>920</v>
      </c>
      <c r="Q463" s="2" t="str">
        <f>MID(Table1[[#This Row],['[4']]],FIND("x",Table1[[#This Row],['[4']]],1)+2,FIND("x",Table1[[#This Row],['[4']]],7)-(FIND("x",Table1[[#This Row],['[4']]],1)+2))</f>
        <v xml:space="preserve">2220 </v>
      </c>
      <c r="R463" s="2" t="str">
        <f>RIGHT(Table1[[#This Row],['[4']]],LEN(Table1[[#This Row],['[4']]])-(FIND("x",Table1[[#This Row],['[4']]],7)+1))</f>
        <v>770</v>
      </c>
      <c r="S463" s="2"/>
      <c r="T463" s="2">
        <f t="shared" si="7"/>
        <v>1.572648</v>
      </c>
    </row>
    <row r="464" spans="1:20" ht="30" x14ac:dyDescent="0.25">
      <c r="A464" s="30">
        <v>459</v>
      </c>
      <c r="B464" s="33" t="s">
        <v>782</v>
      </c>
      <c r="C464" s="34" t="s">
        <v>8</v>
      </c>
      <c r="D464" s="34" t="s">
        <v>783</v>
      </c>
      <c r="E464" s="35">
        <v>5</v>
      </c>
      <c r="F464" s="34">
        <v>1</v>
      </c>
      <c r="G464" s="34" t="s">
        <v>19</v>
      </c>
      <c r="H464" s="34" t="s">
        <v>73</v>
      </c>
      <c r="I464" s="36" t="s">
        <v>104</v>
      </c>
      <c r="J464" s="36" t="s">
        <v>237</v>
      </c>
      <c r="K464" s="36" t="s">
        <v>27</v>
      </c>
      <c r="L464" s="36" t="s">
        <v>238</v>
      </c>
      <c r="M464" s="36" t="s">
        <v>1818</v>
      </c>
      <c r="N464" s="34"/>
      <c r="O464" s="1" t="s">
        <v>275</v>
      </c>
      <c r="P464" s="2" t="str">
        <f>LEFT(Table1[[#This Row],['[4']]],FIND(" ",Table1[[#This Row],['[4']]],1)-1)</f>
        <v>500</v>
      </c>
      <c r="Q464" s="2" t="str">
        <f>MID(Table1[[#This Row],['[4']]],FIND("x",Table1[[#This Row],['[4']]],1)+2,FIND("x",Table1[[#This Row],['[4']]],7)-(FIND("x",Table1[[#This Row],['[4']]],1)+2))</f>
        <v xml:space="preserve">500 </v>
      </c>
      <c r="R464" s="2" t="str">
        <f>RIGHT(Table1[[#This Row],['[4']]],LEN(Table1[[#This Row],['[4']]])-(FIND("x",Table1[[#This Row],['[4']]],7)+1))</f>
        <v>1850</v>
      </c>
      <c r="S464" s="2"/>
      <c r="T464" s="2">
        <f t="shared" si="7"/>
        <v>0.46250000000000002</v>
      </c>
    </row>
    <row r="465" spans="1:20" ht="30" x14ac:dyDescent="0.25">
      <c r="A465" s="30">
        <v>460</v>
      </c>
      <c r="B465" s="33" t="s">
        <v>784</v>
      </c>
      <c r="C465" s="34" t="s">
        <v>8</v>
      </c>
      <c r="D465" s="34" t="s">
        <v>785</v>
      </c>
      <c r="E465" s="35">
        <v>10</v>
      </c>
      <c r="F465" s="34">
        <v>1</v>
      </c>
      <c r="G465" s="34" t="s">
        <v>19</v>
      </c>
      <c r="H465" s="34" t="s">
        <v>73</v>
      </c>
      <c r="I465" s="36" t="s">
        <v>104</v>
      </c>
      <c r="J465" s="36" t="s">
        <v>236</v>
      </c>
      <c r="K465" s="36" t="s">
        <v>27</v>
      </c>
      <c r="L465" s="36" t="s">
        <v>239</v>
      </c>
      <c r="M465" s="36" t="s">
        <v>1818</v>
      </c>
      <c r="N465" s="34"/>
      <c r="O465" s="1" t="s">
        <v>275</v>
      </c>
      <c r="P465" s="2" t="str">
        <f>LEFT(Table1[[#This Row],['[4']]],FIND(" ",Table1[[#This Row],['[4']]],1)-1)</f>
        <v>2510</v>
      </c>
      <c r="Q465" s="2" t="str">
        <f>MID(Table1[[#This Row],['[4']]],FIND("x",Table1[[#This Row],['[4']]],1)+2,FIND("x",Table1[[#This Row],['[4']]],7)-(FIND("x",Table1[[#This Row],['[4']]],1)+2))</f>
        <v xml:space="preserve">1230 </v>
      </c>
      <c r="R465" s="2" t="str">
        <f>RIGHT(Table1[[#This Row],['[4']]],LEN(Table1[[#This Row],['[4']]])-(FIND("x",Table1[[#This Row],['[4']]],7)+1))</f>
        <v>50</v>
      </c>
      <c r="S465" s="2"/>
      <c r="T465" s="2">
        <f t="shared" si="7"/>
        <v>0.154365</v>
      </c>
    </row>
    <row r="466" spans="1:20" ht="45" x14ac:dyDescent="0.25">
      <c r="A466" s="30">
        <v>461</v>
      </c>
      <c r="B466" s="33" t="s">
        <v>786</v>
      </c>
      <c r="C466" s="34" t="s">
        <v>11</v>
      </c>
      <c r="D466" s="34" t="s">
        <v>787</v>
      </c>
      <c r="E466" s="35">
        <v>5</v>
      </c>
      <c r="F466" s="34">
        <v>4</v>
      </c>
      <c r="G466" s="34" t="s">
        <v>19</v>
      </c>
      <c r="H466" s="34" t="s">
        <v>73</v>
      </c>
      <c r="I466" s="36" t="s">
        <v>104</v>
      </c>
      <c r="J466" s="36" t="s">
        <v>236</v>
      </c>
      <c r="K466" s="36" t="s">
        <v>27</v>
      </c>
      <c r="L466" s="36" t="s">
        <v>239</v>
      </c>
      <c r="M466" s="36" t="s">
        <v>1818</v>
      </c>
      <c r="N466" s="34"/>
      <c r="O466" s="1" t="s">
        <v>275</v>
      </c>
      <c r="P466" s="2" t="str">
        <f>LEFT(Table1[[#This Row],['[4']]],FIND(" ",Table1[[#This Row],['[4']]],1)-1)</f>
        <v>500</v>
      </c>
      <c r="Q466" s="2" t="str">
        <f>MID(Table1[[#This Row],['[4']]],FIND("x",Table1[[#This Row],['[4']]],1)+2,FIND("x",Table1[[#This Row],['[4']]],7)-(FIND("x",Table1[[#This Row],['[4']]],1)+2))</f>
        <v xml:space="preserve">450 </v>
      </c>
      <c r="R466" s="2" t="str">
        <f>RIGHT(Table1[[#This Row],['[4']]],LEN(Table1[[#This Row],['[4']]])-(FIND("x",Table1[[#This Row],['[4']]],7)+1))</f>
        <v>250</v>
      </c>
      <c r="S466" s="2"/>
      <c r="T466" s="2">
        <f t="shared" si="7"/>
        <v>5.6250000000000001E-2</v>
      </c>
    </row>
    <row r="467" spans="1:20" ht="30" x14ac:dyDescent="0.25">
      <c r="A467" s="30">
        <v>462</v>
      </c>
      <c r="B467" s="33" t="s">
        <v>788</v>
      </c>
      <c r="C467" s="34" t="s">
        <v>8</v>
      </c>
      <c r="D467" s="34" t="s">
        <v>789</v>
      </c>
      <c r="E467" s="35">
        <v>30</v>
      </c>
      <c r="F467" s="34">
        <v>1</v>
      </c>
      <c r="G467" s="34" t="s">
        <v>19</v>
      </c>
      <c r="H467" s="34" t="s">
        <v>73</v>
      </c>
      <c r="I467" s="36" t="s">
        <v>104</v>
      </c>
      <c r="J467" s="36" t="s">
        <v>236</v>
      </c>
      <c r="K467" s="36" t="s">
        <v>27</v>
      </c>
      <c r="L467" s="36" t="s">
        <v>239</v>
      </c>
      <c r="M467" s="36" t="s">
        <v>1818</v>
      </c>
      <c r="N467" s="34"/>
      <c r="O467" s="1" t="s">
        <v>275</v>
      </c>
      <c r="P467" s="2" t="str">
        <f>LEFT(Table1[[#This Row],['[4']]],FIND(" ",Table1[[#This Row],['[4']]],1)-1)</f>
        <v>1300</v>
      </c>
      <c r="Q467" s="2" t="str">
        <f>MID(Table1[[#This Row],['[4']]],FIND("x",Table1[[#This Row],['[4']]],1)+2,FIND("x",Table1[[#This Row],['[4']]],7)-(FIND("x",Table1[[#This Row],['[4']]],1)+2))</f>
        <v xml:space="preserve">650 </v>
      </c>
      <c r="R467" s="2" t="str">
        <f>RIGHT(Table1[[#This Row],['[4']]],LEN(Table1[[#This Row],['[4']]])-(FIND("x",Table1[[#This Row],['[4']]],7)+1))</f>
        <v>420</v>
      </c>
      <c r="S467" s="2"/>
      <c r="T467" s="2">
        <f t="shared" si="7"/>
        <v>0.35489999999999999</v>
      </c>
    </row>
    <row r="468" spans="1:20" ht="30" x14ac:dyDescent="0.25">
      <c r="A468" s="30">
        <v>463</v>
      </c>
      <c r="B468" s="33" t="s">
        <v>252</v>
      </c>
      <c r="C468" s="34" t="s">
        <v>11</v>
      </c>
      <c r="D468" s="34" t="s">
        <v>297</v>
      </c>
      <c r="E468" s="35">
        <v>6</v>
      </c>
      <c r="F468" s="34">
        <v>4</v>
      </c>
      <c r="G468" s="34" t="s">
        <v>19</v>
      </c>
      <c r="H468" s="34" t="s">
        <v>73</v>
      </c>
      <c r="I468" s="36" t="s">
        <v>104</v>
      </c>
      <c r="J468" s="36" t="s">
        <v>236</v>
      </c>
      <c r="K468" s="36" t="s">
        <v>27</v>
      </c>
      <c r="L468" s="36" t="s">
        <v>239</v>
      </c>
      <c r="M468" s="36" t="s">
        <v>1818</v>
      </c>
      <c r="N468" s="34"/>
      <c r="O468" s="1" t="s">
        <v>275</v>
      </c>
      <c r="P468" s="2" t="str">
        <f>LEFT(Table1[[#This Row],['[4']]],FIND(" ",Table1[[#This Row],['[4']]],1)-1)</f>
        <v>620</v>
      </c>
      <c r="Q468" s="2" t="str">
        <f>MID(Table1[[#This Row],['[4']]],FIND("x",Table1[[#This Row],['[4']]],1)+2,FIND("x",Table1[[#This Row],['[4']]],7)-(FIND("x",Table1[[#This Row],['[4']]],1)+2))</f>
        <v xml:space="preserve">370 </v>
      </c>
      <c r="R468" s="2" t="str">
        <f>RIGHT(Table1[[#This Row],['[4']]],LEN(Table1[[#This Row],['[4']]])-(FIND("x",Table1[[#This Row],['[4']]],7)+1))</f>
        <v>340</v>
      </c>
      <c r="S468" s="2"/>
      <c r="T468" s="2">
        <f t="shared" si="7"/>
        <v>7.7995999999999996E-2</v>
      </c>
    </row>
    <row r="469" spans="1:20" ht="30" x14ac:dyDescent="0.25">
      <c r="A469" s="30">
        <v>464</v>
      </c>
      <c r="B469" s="33" t="s">
        <v>790</v>
      </c>
      <c r="C469" s="34" t="s">
        <v>8</v>
      </c>
      <c r="D469" s="34" t="s">
        <v>791</v>
      </c>
      <c r="E469" s="35">
        <v>22</v>
      </c>
      <c r="F469" s="34">
        <v>1</v>
      </c>
      <c r="G469" s="34" t="s">
        <v>19</v>
      </c>
      <c r="H469" s="34" t="s">
        <v>73</v>
      </c>
      <c r="I469" s="36" t="s">
        <v>104</v>
      </c>
      <c r="J469" s="36" t="s">
        <v>236</v>
      </c>
      <c r="K469" s="36" t="s">
        <v>27</v>
      </c>
      <c r="L469" s="36" t="s">
        <v>239</v>
      </c>
      <c r="M469" s="36" t="s">
        <v>1818</v>
      </c>
      <c r="N469" s="34"/>
      <c r="O469" s="1" t="s">
        <v>275</v>
      </c>
      <c r="P469" s="2" t="str">
        <f>LEFT(Table1[[#This Row],['[4']]],FIND(" ",Table1[[#This Row],['[4']]],1)-1)</f>
        <v>400</v>
      </c>
      <c r="Q469" s="2" t="str">
        <f>MID(Table1[[#This Row],['[4']]],FIND("x",Table1[[#This Row],['[4']]],1)+2,FIND("x",Table1[[#This Row],['[4']]],7)-(FIND("x",Table1[[#This Row],['[4']]],1)+2))</f>
        <v xml:space="preserve">600 </v>
      </c>
      <c r="R469" s="2" t="str">
        <f>RIGHT(Table1[[#This Row],['[4']]],LEN(Table1[[#This Row],['[4']]])-(FIND("x",Table1[[#This Row],['[4']]],7)+1))</f>
        <v>1960</v>
      </c>
      <c r="S469" s="2"/>
      <c r="T469" s="2">
        <f t="shared" si="7"/>
        <v>0.47039999999999998</v>
      </c>
    </row>
    <row r="470" spans="1:20" ht="30" x14ac:dyDescent="0.25">
      <c r="A470" s="30">
        <v>465</v>
      </c>
      <c r="B470" s="33" t="s">
        <v>253</v>
      </c>
      <c r="C470" s="34" t="s">
        <v>8</v>
      </c>
      <c r="D470" s="34" t="s">
        <v>792</v>
      </c>
      <c r="E470" s="35">
        <v>18</v>
      </c>
      <c r="F470" s="34">
        <v>3</v>
      </c>
      <c r="G470" s="34" t="s">
        <v>19</v>
      </c>
      <c r="H470" s="34" t="s">
        <v>73</v>
      </c>
      <c r="I470" s="36" t="s">
        <v>104</v>
      </c>
      <c r="J470" s="36" t="s">
        <v>236</v>
      </c>
      <c r="K470" s="36" t="s">
        <v>27</v>
      </c>
      <c r="L470" s="36" t="s">
        <v>239</v>
      </c>
      <c r="M470" s="36" t="s">
        <v>1818</v>
      </c>
      <c r="N470" s="34"/>
      <c r="O470" s="1" t="s">
        <v>275</v>
      </c>
      <c r="P470" s="2" t="str">
        <f>LEFT(Table1[[#This Row],['[4']]],FIND(" ",Table1[[#This Row],['[4']]],1)-1)</f>
        <v>800</v>
      </c>
      <c r="Q470" s="2" t="str">
        <f>MID(Table1[[#This Row],['[4']]],FIND("x",Table1[[#This Row],['[4']]],1)+2,FIND("x",Table1[[#This Row],['[4']]],7)-(FIND("x",Table1[[#This Row],['[4']]],1)+2))</f>
        <v xml:space="preserve">600 </v>
      </c>
      <c r="R470" s="2" t="str">
        <f>RIGHT(Table1[[#This Row],['[4']]],LEN(Table1[[#This Row],['[4']]])-(FIND("x",Table1[[#This Row],['[4']]],7)+1))</f>
        <v>1960</v>
      </c>
      <c r="S470" s="2"/>
      <c r="T470" s="2">
        <f t="shared" si="7"/>
        <v>0.94079999999999997</v>
      </c>
    </row>
    <row r="471" spans="1:20" ht="45" x14ac:dyDescent="0.25">
      <c r="A471" s="30">
        <v>466</v>
      </c>
      <c r="B471" s="33" t="s">
        <v>793</v>
      </c>
      <c r="C471" s="34" t="s">
        <v>11</v>
      </c>
      <c r="D471" s="34" t="s">
        <v>297</v>
      </c>
      <c r="E471" s="35">
        <v>25</v>
      </c>
      <c r="F471" s="34">
        <v>10</v>
      </c>
      <c r="G471" s="34" t="s">
        <v>19</v>
      </c>
      <c r="H471" s="34" t="s">
        <v>73</v>
      </c>
      <c r="I471" s="36" t="s">
        <v>27</v>
      </c>
      <c r="J471" s="36" t="s">
        <v>242</v>
      </c>
      <c r="K471" s="36" t="s">
        <v>27</v>
      </c>
      <c r="L471" s="36" t="s">
        <v>30</v>
      </c>
      <c r="M471" s="36" t="s">
        <v>1818</v>
      </c>
      <c r="N471" s="34" t="s">
        <v>282</v>
      </c>
      <c r="O471" s="1" t="s">
        <v>275</v>
      </c>
      <c r="P471" s="2" t="str">
        <f>LEFT(Table1[[#This Row],['[4']]],FIND(" ",Table1[[#This Row],['[4']]],1)-1)</f>
        <v>620</v>
      </c>
      <c r="Q471" s="2" t="str">
        <f>MID(Table1[[#This Row],['[4']]],FIND("x",Table1[[#This Row],['[4']]],1)+2,FIND("x",Table1[[#This Row],['[4']]],7)-(FIND("x",Table1[[#This Row],['[4']]],1)+2))</f>
        <v xml:space="preserve">370 </v>
      </c>
      <c r="R471" s="2" t="str">
        <f>RIGHT(Table1[[#This Row],['[4']]],LEN(Table1[[#This Row],['[4']]])-(FIND("x",Table1[[#This Row],['[4']]],7)+1))</f>
        <v>340</v>
      </c>
      <c r="S471" s="2"/>
      <c r="T471" s="2">
        <f t="shared" si="7"/>
        <v>7.7995999999999996E-2</v>
      </c>
    </row>
    <row r="472" spans="1:20" ht="45" x14ac:dyDescent="0.25">
      <c r="A472" s="30">
        <v>467</v>
      </c>
      <c r="B472" s="33" t="s">
        <v>794</v>
      </c>
      <c r="C472" s="34" t="s">
        <v>11</v>
      </c>
      <c r="D472" s="34" t="s">
        <v>297</v>
      </c>
      <c r="E472" s="35">
        <v>12</v>
      </c>
      <c r="F472" s="34">
        <v>6</v>
      </c>
      <c r="G472" s="34" t="s">
        <v>19</v>
      </c>
      <c r="H472" s="34" t="s">
        <v>73</v>
      </c>
      <c r="I472" s="36" t="s">
        <v>27</v>
      </c>
      <c r="J472" s="36" t="s">
        <v>242</v>
      </c>
      <c r="K472" s="36" t="s">
        <v>27</v>
      </c>
      <c r="L472" s="36" t="s">
        <v>30</v>
      </c>
      <c r="M472" s="36" t="s">
        <v>1818</v>
      </c>
      <c r="N472" s="34" t="s">
        <v>282</v>
      </c>
      <c r="O472" s="1" t="s">
        <v>275</v>
      </c>
      <c r="P472" s="2" t="str">
        <f>LEFT(Table1[[#This Row],['[4']]],FIND(" ",Table1[[#This Row],['[4']]],1)-1)</f>
        <v>620</v>
      </c>
      <c r="Q472" s="2" t="str">
        <f>MID(Table1[[#This Row],['[4']]],FIND("x",Table1[[#This Row],['[4']]],1)+2,FIND("x",Table1[[#This Row],['[4']]],7)-(FIND("x",Table1[[#This Row],['[4']]],1)+2))</f>
        <v xml:space="preserve">370 </v>
      </c>
      <c r="R472" s="2" t="str">
        <f>RIGHT(Table1[[#This Row],['[4']]],LEN(Table1[[#This Row],['[4']]])-(FIND("x",Table1[[#This Row],['[4']]],7)+1))</f>
        <v>340</v>
      </c>
      <c r="S472" s="2"/>
      <c r="T472" s="2">
        <f t="shared" si="7"/>
        <v>7.7995999999999996E-2</v>
      </c>
    </row>
    <row r="473" spans="1:20" ht="45" x14ac:dyDescent="0.25">
      <c r="A473" s="30">
        <v>468</v>
      </c>
      <c r="B473" s="33" t="s">
        <v>795</v>
      </c>
      <c r="C473" s="34" t="s">
        <v>11</v>
      </c>
      <c r="D473" s="34" t="s">
        <v>297</v>
      </c>
      <c r="E473" s="35">
        <v>12</v>
      </c>
      <c r="F473" s="34">
        <v>2</v>
      </c>
      <c r="G473" s="34" t="s">
        <v>19</v>
      </c>
      <c r="H473" s="34" t="s">
        <v>73</v>
      </c>
      <c r="I473" s="36" t="s">
        <v>104</v>
      </c>
      <c r="J473" s="36" t="s">
        <v>240</v>
      </c>
      <c r="K473" s="36" t="s">
        <v>145</v>
      </c>
      <c r="L473" s="36" t="s">
        <v>241</v>
      </c>
      <c r="M473" s="36" t="s">
        <v>1818</v>
      </c>
      <c r="N473" s="34"/>
      <c r="O473" s="1" t="s">
        <v>275</v>
      </c>
      <c r="P473" s="2" t="str">
        <f>LEFT(Table1[[#This Row],['[4']]],FIND(" ",Table1[[#This Row],['[4']]],1)-1)</f>
        <v>620</v>
      </c>
      <c r="Q473" s="2" t="str">
        <f>MID(Table1[[#This Row],['[4']]],FIND("x",Table1[[#This Row],['[4']]],1)+2,FIND("x",Table1[[#This Row],['[4']]],7)-(FIND("x",Table1[[#This Row],['[4']]],1)+2))</f>
        <v xml:space="preserve">370 </v>
      </c>
      <c r="R473" s="2" t="str">
        <f>RIGHT(Table1[[#This Row],['[4']]],LEN(Table1[[#This Row],['[4']]])-(FIND("x",Table1[[#This Row],['[4']]],7)+1))</f>
        <v>340</v>
      </c>
      <c r="S473" s="2"/>
      <c r="T473" s="2">
        <f t="shared" si="7"/>
        <v>7.7995999999999996E-2</v>
      </c>
    </row>
    <row r="474" spans="1:20" ht="45" x14ac:dyDescent="0.25">
      <c r="A474" s="30">
        <v>469</v>
      </c>
      <c r="B474" s="33" t="s">
        <v>796</v>
      </c>
      <c r="C474" s="34" t="s">
        <v>11</v>
      </c>
      <c r="D474" s="34" t="s">
        <v>297</v>
      </c>
      <c r="E474" s="35">
        <v>40</v>
      </c>
      <c r="F474" s="34">
        <v>26</v>
      </c>
      <c r="G474" s="34" t="s">
        <v>19</v>
      </c>
      <c r="H474" s="34" t="s">
        <v>73</v>
      </c>
      <c r="I474" s="36" t="s">
        <v>104</v>
      </c>
      <c r="J474" s="36" t="s">
        <v>240</v>
      </c>
      <c r="K474" s="36" t="s">
        <v>27</v>
      </c>
      <c r="L474" s="36" t="s">
        <v>266</v>
      </c>
      <c r="M474" s="36" t="s">
        <v>1818</v>
      </c>
      <c r="N474" s="34"/>
      <c r="O474" s="1" t="s">
        <v>275</v>
      </c>
      <c r="P474" s="2" t="str">
        <f>LEFT(Table1[[#This Row],['[4']]],FIND(" ",Table1[[#This Row],['[4']]],1)-1)</f>
        <v>620</v>
      </c>
      <c r="Q474" s="2" t="str">
        <f>MID(Table1[[#This Row],['[4']]],FIND("x",Table1[[#This Row],['[4']]],1)+2,FIND("x",Table1[[#This Row],['[4']]],7)-(FIND("x",Table1[[#This Row],['[4']]],1)+2))</f>
        <v xml:space="preserve">370 </v>
      </c>
      <c r="R474" s="2" t="str">
        <f>RIGHT(Table1[[#This Row],['[4']]],LEN(Table1[[#This Row],['[4']]])-(FIND("x",Table1[[#This Row],['[4']]],7)+1))</f>
        <v>340</v>
      </c>
      <c r="S474" s="2"/>
      <c r="T474" s="2">
        <f t="shared" si="7"/>
        <v>7.7995999999999996E-2</v>
      </c>
    </row>
    <row r="475" spans="1:20" ht="105" x14ac:dyDescent="0.25">
      <c r="A475" s="5">
        <v>470</v>
      </c>
      <c r="B475" s="7" t="s">
        <v>127</v>
      </c>
      <c r="C475" s="8" t="s">
        <v>9</v>
      </c>
      <c r="D475" s="8" t="s">
        <v>276</v>
      </c>
      <c r="E475" s="9">
        <v>230</v>
      </c>
      <c r="F475" s="8">
        <v>1</v>
      </c>
      <c r="G475" s="11" t="s">
        <v>19</v>
      </c>
      <c r="H475" s="10" t="s">
        <v>73</v>
      </c>
      <c r="I475" s="10" t="s">
        <v>25</v>
      </c>
      <c r="J475" s="10" t="s">
        <v>92</v>
      </c>
      <c r="K475" s="10" t="s">
        <v>5</v>
      </c>
      <c r="L475" s="10" t="s">
        <v>125</v>
      </c>
      <c r="M475" s="10" t="s">
        <v>1818</v>
      </c>
      <c r="N475" s="8" t="s">
        <v>2052</v>
      </c>
      <c r="P475" s="2"/>
      <c r="Q475" s="2"/>
      <c r="R475" s="2"/>
      <c r="S475" s="2"/>
      <c r="T475" s="2"/>
    </row>
    <row r="476" spans="1:20" ht="195" x14ac:dyDescent="0.25">
      <c r="A476" s="6">
        <v>471</v>
      </c>
      <c r="B476" s="7" t="s">
        <v>128</v>
      </c>
      <c r="C476" s="8" t="s">
        <v>9</v>
      </c>
      <c r="D476" s="8" t="s">
        <v>277</v>
      </c>
      <c r="E476" s="9">
        <v>100</v>
      </c>
      <c r="F476" s="8">
        <v>1</v>
      </c>
      <c r="G476" s="11" t="s">
        <v>19</v>
      </c>
      <c r="H476" s="10" t="s">
        <v>73</v>
      </c>
      <c r="I476" s="10" t="s">
        <v>25</v>
      </c>
      <c r="J476" s="10" t="s">
        <v>92</v>
      </c>
      <c r="K476" s="10" t="s">
        <v>5</v>
      </c>
      <c r="L476" s="10" t="s">
        <v>125</v>
      </c>
      <c r="M476" s="10" t="s">
        <v>1818</v>
      </c>
      <c r="N476" s="8" t="s">
        <v>2053</v>
      </c>
      <c r="P476" s="2"/>
      <c r="Q476" s="2"/>
      <c r="R476" s="2"/>
      <c r="S476" s="2"/>
      <c r="T476" s="2"/>
    </row>
    <row r="477" spans="1:20" ht="180" x14ac:dyDescent="0.25">
      <c r="A477" s="6">
        <v>472</v>
      </c>
      <c r="B477" s="7" t="s">
        <v>129</v>
      </c>
      <c r="C477" s="8" t="s">
        <v>9</v>
      </c>
      <c r="D477" s="8" t="s">
        <v>278</v>
      </c>
      <c r="E477" s="9">
        <v>120</v>
      </c>
      <c r="F477" s="8">
        <v>1</v>
      </c>
      <c r="G477" s="11" t="s">
        <v>19</v>
      </c>
      <c r="H477" s="10" t="s">
        <v>73</v>
      </c>
      <c r="I477" s="10" t="s">
        <v>25</v>
      </c>
      <c r="J477" s="10" t="s">
        <v>92</v>
      </c>
      <c r="K477" s="10" t="s">
        <v>5</v>
      </c>
      <c r="L477" s="10" t="s">
        <v>125</v>
      </c>
      <c r="M477" s="10" t="s">
        <v>1818</v>
      </c>
      <c r="N477" s="8" t="s">
        <v>2054</v>
      </c>
      <c r="P477" s="2"/>
      <c r="Q477" s="2"/>
      <c r="R477" s="2"/>
      <c r="S477" s="2"/>
      <c r="T477" s="2"/>
    </row>
    <row r="478" spans="1:20" ht="30" x14ac:dyDescent="0.25">
      <c r="A478" s="44"/>
      <c r="B478" s="1" t="s">
        <v>810</v>
      </c>
      <c r="C478" s="31"/>
      <c r="D478" s="31" t="str">
        <f>CONCATENATE(ROUND(SUMPRODUCT(Table1['[6']],T6:T477),2)," m3")</f>
        <v>404.49 m3</v>
      </c>
      <c r="E478" s="16" t="str">
        <f>CONCATENATE(ROUND(SUMPRODUCT(Table1['[5']],Table1['[6']]),0)," kg")</f>
        <v>66838 kg</v>
      </c>
      <c r="F478" s="16">
        <f>SUBTOTAL(109,Table1['[6']])</f>
        <v>1844.5</v>
      </c>
      <c r="G478" s="16"/>
      <c r="H478" s="31"/>
      <c r="I478" s="31"/>
      <c r="J478" s="31"/>
      <c r="K478" s="31"/>
      <c r="L478" s="31"/>
      <c r="M478" s="31"/>
      <c r="N478" s="31"/>
      <c r="O478" s="1" t="s">
        <v>275</v>
      </c>
    </row>
    <row r="479" spans="1:20" x14ac:dyDescent="0.25">
      <c r="A479" s="3"/>
      <c r="C479" s="3"/>
      <c r="D479" s="3"/>
      <c r="E479" s="3"/>
      <c r="F479" s="3"/>
      <c r="G479" s="13"/>
      <c r="H479" s="3"/>
      <c r="I479" s="3"/>
      <c r="J479" s="3"/>
      <c r="K479" s="3"/>
      <c r="L479" s="3"/>
      <c r="M479" s="3"/>
      <c r="N479" s="3"/>
    </row>
  </sheetData>
  <mergeCells count="12">
    <mergeCell ref="A1:N1"/>
    <mergeCell ref="M3:M4"/>
    <mergeCell ref="N3:N4"/>
    <mergeCell ref="H3:J3"/>
    <mergeCell ref="K3:L3"/>
    <mergeCell ref="A3:A4"/>
    <mergeCell ref="B3:B4"/>
    <mergeCell ref="C3:C4"/>
    <mergeCell ref="D3:D4"/>
    <mergeCell ref="E3:E4"/>
    <mergeCell ref="F3:F4"/>
    <mergeCell ref="G3:G4"/>
  </mergeCells>
  <pageMargins left="0.78740157480314965" right="0.39370078740157483" top="0.78740157480314965" bottom="0.78740157480314965" header="0.39370078740157483" footer="0.39370078740157483"/>
  <pageSetup paperSize="9" scale="49" fitToHeight="0" orientation="portrait" r:id="rId1"/>
  <ignoredErrors>
    <ignoredError sqref="A6:A17 I6:L477" numberStoredAsText="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203"/>
  <sheetViews>
    <sheetView zoomScaleNormal="100" zoomScaleSheetLayoutView="100" workbookViewId="0">
      <pane ySplit="5" topLeftCell="A176" activePane="bottomLeft" state="frozen"/>
      <selection pane="bottomLeft" activeCell="D202" sqref="D202"/>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3" width="11.42578125" style="1" customWidth="1"/>
    <col min="14" max="14" width="24.7109375" style="1" customWidth="1"/>
    <col min="15" max="19" width="0" style="1" hidden="1" customWidth="1"/>
    <col min="20" max="20" width="14" style="1" hidden="1" customWidth="1"/>
    <col min="21" max="21" width="0" style="1" hidden="1" customWidth="1"/>
    <col min="22" max="16384" width="8.85546875" style="1"/>
  </cols>
  <sheetData>
    <row r="1" spans="1:20" ht="18.75" x14ac:dyDescent="0.25">
      <c r="A1" s="47" t="str">
        <f>KOPSAVILKUMS!B8</f>
        <v>O.Vācieša iela 4</v>
      </c>
      <c r="B1" s="47"/>
      <c r="C1" s="47"/>
      <c r="D1" s="47"/>
      <c r="E1" s="47"/>
      <c r="F1" s="47"/>
      <c r="G1" s="47"/>
      <c r="H1" s="47"/>
      <c r="I1" s="47"/>
      <c r="J1" s="47"/>
      <c r="K1" s="47"/>
      <c r="L1" s="47"/>
      <c r="M1" s="47"/>
      <c r="N1" s="47"/>
    </row>
    <row r="2" spans="1:20" x14ac:dyDescent="0.25">
      <c r="A2" s="31"/>
      <c r="B2" s="31"/>
      <c r="C2" s="31"/>
      <c r="D2" s="31"/>
      <c r="E2" s="31"/>
      <c r="F2" s="31"/>
      <c r="G2" s="31"/>
      <c r="H2" s="31"/>
      <c r="I2" s="31"/>
      <c r="J2" s="31"/>
      <c r="K2" s="31"/>
      <c r="L2" s="31"/>
      <c r="M2" s="31"/>
      <c r="N2" s="31"/>
    </row>
    <row r="3" spans="1:20" s="13" customFormat="1" ht="30" x14ac:dyDescent="0.25">
      <c r="A3" s="48" t="s">
        <v>270</v>
      </c>
      <c r="B3" s="48" t="s">
        <v>2061</v>
      </c>
      <c r="C3" s="48" t="s">
        <v>6</v>
      </c>
      <c r="D3" s="48" t="s">
        <v>271</v>
      </c>
      <c r="E3" s="48" t="s">
        <v>17</v>
      </c>
      <c r="F3" s="48" t="s">
        <v>272</v>
      </c>
      <c r="G3" s="48" t="s">
        <v>279</v>
      </c>
      <c r="H3" s="49" t="s">
        <v>2060</v>
      </c>
      <c r="I3" s="49"/>
      <c r="J3" s="49"/>
      <c r="K3" s="49" t="s">
        <v>4</v>
      </c>
      <c r="L3" s="49"/>
      <c r="M3" s="48" t="s">
        <v>273</v>
      </c>
      <c r="N3" s="48" t="s">
        <v>274</v>
      </c>
      <c r="O3" s="1" t="s">
        <v>275</v>
      </c>
    </row>
    <row r="4" spans="1:20" s="13" customFormat="1" x14ac:dyDescent="0.25">
      <c r="A4" s="48"/>
      <c r="B4" s="48"/>
      <c r="C4" s="48"/>
      <c r="D4" s="48"/>
      <c r="E4" s="48"/>
      <c r="F4" s="48"/>
      <c r="G4" s="48"/>
      <c r="H4" s="15" t="s">
        <v>1</v>
      </c>
      <c r="I4" s="15" t="s">
        <v>2</v>
      </c>
      <c r="J4" s="15" t="s">
        <v>3</v>
      </c>
      <c r="K4" s="15" t="s">
        <v>2</v>
      </c>
      <c r="L4" s="15" t="s">
        <v>3</v>
      </c>
      <c r="M4" s="48"/>
      <c r="N4" s="48"/>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s="19" customFormat="1" ht="30" x14ac:dyDescent="0.25">
      <c r="A6" s="19">
        <v>1</v>
      </c>
      <c r="B6" s="1" t="s">
        <v>824</v>
      </c>
      <c r="C6" s="19" t="s">
        <v>13</v>
      </c>
      <c r="D6" s="19" t="s">
        <v>297</v>
      </c>
      <c r="E6" s="19">
        <v>40</v>
      </c>
      <c r="F6" s="16">
        <v>1</v>
      </c>
      <c r="G6" s="16" t="s">
        <v>823</v>
      </c>
      <c r="H6" s="19" t="s">
        <v>1431</v>
      </c>
      <c r="I6" s="19" t="s">
        <v>43</v>
      </c>
      <c r="J6" s="19" t="s">
        <v>825</v>
      </c>
      <c r="K6" s="19" t="s">
        <v>104</v>
      </c>
      <c r="L6" s="19" t="s">
        <v>826</v>
      </c>
      <c r="M6" s="30" t="s">
        <v>1818</v>
      </c>
      <c r="N6" s="19" t="s">
        <v>282</v>
      </c>
      <c r="O6" s="1"/>
      <c r="P6" s="2" t="str">
        <f>LEFT(Table2[[#This Row],['[4']]],FIND(" ",Table2[[#This Row],['[4']]],1)-1)</f>
        <v>620</v>
      </c>
      <c r="Q6" s="2" t="str">
        <f>MID(Table2[[#This Row],['[4']]],FIND("x",Table2[[#This Row],['[4']]],1)+2,FIND("x",Table2[[#This Row],['[4']]],7)-(FIND("x",Table2[[#This Row],['[4']]],1)+2))</f>
        <v xml:space="preserve">370 </v>
      </c>
      <c r="R6" s="2" t="str">
        <f>RIGHT(Table2[[#This Row],['[4']]],LEN(Table2[[#This Row],['[4']]])-(FIND("x",Table2[[#This Row],['[4']]],7)+1))</f>
        <v>340</v>
      </c>
      <c r="S6" s="2"/>
      <c r="T6" s="2">
        <f>P6*Q6*R6/1000000000</f>
        <v>7.7995999999999996E-2</v>
      </c>
    </row>
    <row r="7" spans="1:20" s="19" customFormat="1" ht="30" x14ac:dyDescent="0.25">
      <c r="A7" s="19">
        <v>2</v>
      </c>
      <c r="B7" s="1" t="s">
        <v>827</v>
      </c>
      <c r="C7" s="19" t="s">
        <v>9</v>
      </c>
      <c r="D7" s="19" t="s">
        <v>828</v>
      </c>
      <c r="E7" s="19">
        <v>12</v>
      </c>
      <c r="F7" s="16">
        <v>1</v>
      </c>
      <c r="G7" s="16" t="s">
        <v>823</v>
      </c>
      <c r="H7" s="30" t="s">
        <v>1431</v>
      </c>
      <c r="I7" s="19" t="s">
        <v>43</v>
      </c>
      <c r="J7" s="19" t="s">
        <v>829</v>
      </c>
      <c r="K7" s="19" t="s">
        <v>72</v>
      </c>
      <c r="L7" s="19" t="s">
        <v>830</v>
      </c>
      <c r="M7" s="30" t="s">
        <v>1818</v>
      </c>
      <c r="N7" s="19" t="s">
        <v>282</v>
      </c>
      <c r="O7" s="1"/>
      <c r="P7" s="2" t="str">
        <f>LEFT(Table2[[#This Row],['[4']]],FIND(" ",Table2[[#This Row],['[4']]],1)-1)</f>
        <v>85</v>
      </c>
      <c r="Q7" s="2" t="str">
        <f>MID(Table2[[#This Row],['[4']]],FIND("x",Table2[[#This Row],['[4']]],1)+2,FIND("x",Table2[[#This Row],['[4']]],7)-(FIND("x",Table2[[#This Row],['[4']]],1)+2))</f>
        <v xml:space="preserve">50 </v>
      </c>
      <c r="R7" s="2" t="str">
        <f>RIGHT(Table2[[#This Row],['[4']]],LEN(Table2[[#This Row],['[4']]])-(FIND("x",Table2[[#This Row],['[4']]],7)+1))</f>
        <v>70</v>
      </c>
      <c r="S7" s="2"/>
      <c r="T7" s="2">
        <f t="shared" ref="T7:T70" si="0">P7*Q7*R7/1000000000</f>
        <v>2.9750000000000002E-4</v>
      </c>
    </row>
    <row r="8" spans="1:20" s="19" customFormat="1" ht="30" x14ac:dyDescent="0.25">
      <c r="A8" s="19">
        <v>3</v>
      </c>
      <c r="B8" s="1" t="s">
        <v>831</v>
      </c>
      <c r="C8" s="19" t="s">
        <v>9</v>
      </c>
      <c r="D8" s="19" t="s">
        <v>832</v>
      </c>
      <c r="E8" s="19">
        <v>10</v>
      </c>
      <c r="F8" s="16">
        <v>5</v>
      </c>
      <c r="G8" s="16" t="s">
        <v>823</v>
      </c>
      <c r="H8" s="30" t="s">
        <v>1431</v>
      </c>
      <c r="I8" s="19" t="s">
        <v>43</v>
      </c>
      <c r="J8" s="19" t="s">
        <v>154</v>
      </c>
      <c r="K8" s="19" t="s">
        <v>104</v>
      </c>
      <c r="L8" s="19" t="s">
        <v>833</v>
      </c>
      <c r="M8" s="30" t="s">
        <v>1818</v>
      </c>
      <c r="N8" s="19" t="s">
        <v>834</v>
      </c>
      <c r="O8" s="1"/>
      <c r="P8" s="2" t="str">
        <f>LEFT(Table2[[#This Row],['[4']]],FIND(" ",Table2[[#This Row],['[4']]],1)-1)</f>
        <v>300</v>
      </c>
      <c r="Q8" s="2" t="str">
        <f>MID(Table2[[#This Row],['[4']]],FIND("x",Table2[[#This Row],['[4']]],1)+2,FIND("x",Table2[[#This Row],['[4']]],7)-(FIND("x",Table2[[#This Row],['[4']]],1)+2))</f>
        <v xml:space="preserve">300 </v>
      </c>
      <c r="R8" s="2" t="str">
        <f>RIGHT(Table2[[#This Row],['[4']]],LEN(Table2[[#This Row],['[4']]])-(FIND("x",Table2[[#This Row],['[4']]],7)+1))</f>
        <v>400</v>
      </c>
      <c r="S8" s="2"/>
      <c r="T8" s="2">
        <f t="shared" si="0"/>
        <v>3.5999999999999997E-2</v>
      </c>
    </row>
    <row r="9" spans="1:20" s="19" customFormat="1" ht="45" x14ac:dyDescent="0.25">
      <c r="A9" s="19">
        <v>4</v>
      </c>
      <c r="B9" s="1" t="s">
        <v>835</v>
      </c>
      <c r="C9" s="19" t="s">
        <v>9</v>
      </c>
      <c r="D9" s="19" t="s">
        <v>836</v>
      </c>
      <c r="E9" s="19">
        <v>4</v>
      </c>
      <c r="F9" s="16">
        <v>13</v>
      </c>
      <c r="G9" s="16" t="s">
        <v>823</v>
      </c>
      <c r="H9" s="30" t="s">
        <v>1431</v>
      </c>
      <c r="I9" s="19" t="s">
        <v>43</v>
      </c>
      <c r="J9" s="19" t="s">
        <v>837</v>
      </c>
      <c r="K9" s="19" t="s">
        <v>72</v>
      </c>
      <c r="L9" s="19" t="s">
        <v>838</v>
      </c>
      <c r="M9" s="30" t="s">
        <v>1818</v>
      </c>
      <c r="N9" s="19" t="s">
        <v>834</v>
      </c>
      <c r="O9" s="1"/>
      <c r="P9" s="2" t="str">
        <f>LEFT(Table2[[#This Row],['[4']]],FIND(" ",Table2[[#This Row],['[4']]],1)-1)</f>
        <v>500</v>
      </c>
      <c r="Q9" s="2" t="str">
        <f>MID(Table2[[#This Row],['[4']]],FIND("x",Table2[[#This Row],['[4']]],1)+2,FIND("x",Table2[[#This Row],['[4']]],7)-(FIND("x",Table2[[#This Row],['[4']]],1)+2))</f>
        <v xml:space="preserve">300 </v>
      </c>
      <c r="R9" s="2" t="str">
        <f>RIGHT(Table2[[#This Row],['[4']]],LEN(Table2[[#This Row],['[4']]])-(FIND("x",Table2[[#This Row],['[4']]],7)+1))</f>
        <v>400</v>
      </c>
      <c r="S9" s="2"/>
      <c r="T9" s="2">
        <f t="shared" si="0"/>
        <v>0.06</v>
      </c>
    </row>
    <row r="10" spans="1:20" s="19" customFormat="1" ht="45" x14ac:dyDescent="0.25">
      <c r="A10" s="19">
        <v>5</v>
      </c>
      <c r="B10" s="1" t="s">
        <v>835</v>
      </c>
      <c r="C10" s="19" t="s">
        <v>9</v>
      </c>
      <c r="D10" s="19" t="s">
        <v>836</v>
      </c>
      <c r="E10" s="19">
        <v>4</v>
      </c>
      <c r="F10" s="16">
        <v>15</v>
      </c>
      <c r="G10" s="16" t="s">
        <v>823</v>
      </c>
      <c r="H10" s="30" t="s">
        <v>1431</v>
      </c>
      <c r="I10" s="19" t="s">
        <v>43</v>
      </c>
      <c r="J10" s="19" t="s">
        <v>169</v>
      </c>
      <c r="K10" s="19" t="s">
        <v>72</v>
      </c>
      <c r="L10" s="19" t="s">
        <v>839</v>
      </c>
      <c r="M10" s="30" t="s">
        <v>1818</v>
      </c>
      <c r="N10" s="19" t="s">
        <v>834</v>
      </c>
      <c r="O10" s="1"/>
      <c r="P10" s="2" t="str">
        <f>LEFT(Table2[[#This Row],['[4']]],FIND(" ",Table2[[#This Row],['[4']]],1)-1)</f>
        <v>500</v>
      </c>
      <c r="Q10" s="2" t="str">
        <f>MID(Table2[[#This Row],['[4']]],FIND("x",Table2[[#This Row],['[4']]],1)+2,FIND("x",Table2[[#This Row],['[4']]],7)-(FIND("x",Table2[[#This Row],['[4']]],1)+2))</f>
        <v xml:space="preserve">300 </v>
      </c>
      <c r="R10" s="2" t="str">
        <f>RIGHT(Table2[[#This Row],['[4']]],LEN(Table2[[#This Row],['[4']]])-(FIND("x",Table2[[#This Row],['[4']]],7)+1))</f>
        <v>400</v>
      </c>
      <c r="S10" s="2"/>
      <c r="T10" s="2">
        <f t="shared" si="0"/>
        <v>0.06</v>
      </c>
    </row>
    <row r="11" spans="1:20" s="19" customFormat="1" ht="30" x14ac:dyDescent="0.25">
      <c r="A11" s="19">
        <v>6</v>
      </c>
      <c r="B11" s="1" t="s">
        <v>827</v>
      </c>
      <c r="C11" s="19" t="s">
        <v>9</v>
      </c>
      <c r="D11" s="19" t="s">
        <v>840</v>
      </c>
      <c r="E11" s="19">
        <v>12</v>
      </c>
      <c r="F11" s="16">
        <v>1</v>
      </c>
      <c r="G11" s="16" t="s">
        <v>823</v>
      </c>
      <c r="H11" s="30" t="s">
        <v>1431</v>
      </c>
      <c r="I11" s="19" t="s">
        <v>43</v>
      </c>
      <c r="J11" s="19" t="s">
        <v>829</v>
      </c>
      <c r="K11" s="19" t="s">
        <v>72</v>
      </c>
      <c r="L11" s="19" t="s">
        <v>830</v>
      </c>
      <c r="M11" s="30" t="s">
        <v>1818</v>
      </c>
      <c r="N11" s="19" t="s">
        <v>834</v>
      </c>
      <c r="O11" s="1"/>
      <c r="P11" s="2" t="str">
        <f>LEFT(Table2[[#This Row],['[4']]],FIND(" ",Table2[[#This Row],['[4']]],1)-1)</f>
        <v>300</v>
      </c>
      <c r="Q11" s="2" t="str">
        <f>MID(Table2[[#This Row],['[4']]],FIND("x",Table2[[#This Row],['[4']]],1)+2,FIND("x",Table2[[#This Row],['[4']]],7)-(FIND("x",Table2[[#This Row],['[4']]],1)+2))</f>
        <v xml:space="preserve">500 </v>
      </c>
      <c r="R11" s="2" t="str">
        <f>RIGHT(Table2[[#This Row],['[4']]],LEN(Table2[[#This Row],['[4']]])-(FIND("x",Table2[[#This Row],['[4']]],7)+1))</f>
        <v>400</v>
      </c>
      <c r="S11" s="2"/>
      <c r="T11" s="2">
        <f t="shared" si="0"/>
        <v>0.06</v>
      </c>
    </row>
    <row r="12" spans="1:20" s="19" customFormat="1" ht="120" x14ac:dyDescent="0.25">
      <c r="A12" s="19">
        <v>7</v>
      </c>
      <c r="B12" s="1" t="s">
        <v>841</v>
      </c>
      <c r="C12" s="19" t="s">
        <v>14</v>
      </c>
      <c r="D12" s="19" t="s">
        <v>842</v>
      </c>
      <c r="E12" s="19">
        <v>400</v>
      </c>
      <c r="F12" s="16">
        <v>1</v>
      </c>
      <c r="G12" s="16" t="s">
        <v>823</v>
      </c>
      <c r="H12" s="30" t="s">
        <v>1431</v>
      </c>
      <c r="I12" s="19" t="s">
        <v>43</v>
      </c>
      <c r="J12" s="19" t="s">
        <v>843</v>
      </c>
      <c r="K12" s="19" t="s">
        <v>72</v>
      </c>
      <c r="L12" s="19" t="s">
        <v>193</v>
      </c>
      <c r="M12" s="30" t="s">
        <v>1818</v>
      </c>
      <c r="N12" s="19" t="s">
        <v>844</v>
      </c>
      <c r="O12" s="1"/>
      <c r="P12" s="2" t="str">
        <f>LEFT(Table2[[#This Row],['[4']]],FIND(" ",Table2[[#This Row],['[4']]],1)-1)</f>
        <v>850</v>
      </c>
      <c r="Q12" s="2" t="str">
        <f>MID(Table2[[#This Row],['[4']]],FIND("x",Table2[[#This Row],['[4']]],1)+2,FIND("x",Table2[[#This Row],['[4']]],7)-(FIND("x",Table2[[#This Row],['[4']]],1)+2))</f>
        <v xml:space="preserve">2500 </v>
      </c>
      <c r="R12" s="2" t="str">
        <f>RIGHT(Table2[[#This Row],['[4']]],LEN(Table2[[#This Row],['[4']]])-(FIND("x",Table2[[#This Row],['[4']]],7)+1))</f>
        <v>1200</v>
      </c>
      <c r="S12" s="2"/>
      <c r="T12" s="2">
        <f t="shared" si="0"/>
        <v>2.5499999999999998</v>
      </c>
    </row>
    <row r="13" spans="1:20" s="19" customFormat="1" ht="150" x14ac:dyDescent="0.25">
      <c r="A13" s="19">
        <v>8</v>
      </c>
      <c r="B13" s="1" t="s">
        <v>845</v>
      </c>
      <c r="C13" s="19" t="s">
        <v>14</v>
      </c>
      <c r="D13" s="19" t="s">
        <v>846</v>
      </c>
      <c r="E13" s="19">
        <v>20</v>
      </c>
      <c r="F13" s="16">
        <v>4</v>
      </c>
      <c r="G13" s="16" t="s">
        <v>823</v>
      </c>
      <c r="H13" s="30" t="s">
        <v>1431</v>
      </c>
      <c r="I13" s="19" t="s">
        <v>43</v>
      </c>
      <c r="J13" s="19" t="s">
        <v>843</v>
      </c>
      <c r="K13" s="19" t="s">
        <v>72</v>
      </c>
      <c r="L13" s="19" t="s">
        <v>193</v>
      </c>
      <c r="M13" s="30" t="s">
        <v>1818</v>
      </c>
      <c r="N13" s="19" t="s">
        <v>847</v>
      </c>
      <c r="O13" s="1"/>
      <c r="P13" s="2" t="str">
        <f>LEFT(Table2[[#This Row],['[4']]],FIND(" ",Table2[[#This Row],['[4']]],1)-1)</f>
        <v>500</v>
      </c>
      <c r="Q13" s="2" t="str">
        <f>MID(Table2[[#This Row],['[4']]],FIND("x",Table2[[#This Row],['[4']]],1)+2,FIND("x",Table2[[#This Row],['[4']]],7)-(FIND("x",Table2[[#This Row],['[4']]],1)+2))</f>
        <v xml:space="preserve">400 </v>
      </c>
      <c r="R13" s="2" t="str">
        <f>RIGHT(Table2[[#This Row],['[4']]],LEN(Table2[[#This Row],['[4']]])-(FIND("x",Table2[[#This Row],['[4']]],7)+1))</f>
        <v>350</v>
      </c>
      <c r="S13" s="2"/>
      <c r="T13" s="2">
        <f t="shared" si="0"/>
        <v>7.0000000000000007E-2</v>
      </c>
    </row>
    <row r="14" spans="1:20" s="19" customFormat="1" ht="30" x14ac:dyDescent="0.25">
      <c r="A14" s="19">
        <v>9</v>
      </c>
      <c r="B14" s="1" t="s">
        <v>848</v>
      </c>
      <c r="C14" s="19" t="s">
        <v>9</v>
      </c>
      <c r="D14" s="19" t="s">
        <v>828</v>
      </c>
      <c r="E14" s="19">
        <v>25</v>
      </c>
      <c r="F14" s="16">
        <v>1</v>
      </c>
      <c r="G14" s="16" t="s">
        <v>823</v>
      </c>
      <c r="H14" s="30" t="s">
        <v>1431</v>
      </c>
      <c r="I14" s="19" t="s">
        <v>43</v>
      </c>
      <c r="J14" s="19" t="s">
        <v>849</v>
      </c>
      <c r="K14" s="19" t="s">
        <v>104</v>
      </c>
      <c r="L14" s="19" t="s">
        <v>850</v>
      </c>
      <c r="M14" s="30" t="s">
        <v>1818</v>
      </c>
      <c r="N14" s="19" t="s">
        <v>834</v>
      </c>
      <c r="O14" s="1"/>
      <c r="P14" s="2" t="str">
        <f>LEFT(Table2[[#This Row],['[4']]],FIND(" ",Table2[[#This Row],['[4']]],1)-1)</f>
        <v>85</v>
      </c>
      <c r="Q14" s="2" t="str">
        <f>MID(Table2[[#This Row],['[4']]],FIND("x",Table2[[#This Row],['[4']]],1)+2,FIND("x",Table2[[#This Row],['[4']]],7)-(FIND("x",Table2[[#This Row],['[4']]],1)+2))</f>
        <v xml:space="preserve">50 </v>
      </c>
      <c r="R14" s="2" t="str">
        <f>RIGHT(Table2[[#This Row],['[4']]],LEN(Table2[[#This Row],['[4']]])-(FIND("x",Table2[[#This Row],['[4']]],7)+1))</f>
        <v>70</v>
      </c>
      <c r="S14" s="2"/>
      <c r="T14" s="2">
        <f t="shared" si="0"/>
        <v>2.9750000000000002E-4</v>
      </c>
    </row>
    <row r="15" spans="1:20" s="19" customFormat="1" ht="30" x14ac:dyDescent="0.25">
      <c r="A15" s="19">
        <v>10</v>
      </c>
      <c r="B15" s="1" t="s">
        <v>851</v>
      </c>
      <c r="C15" s="19" t="s">
        <v>13</v>
      </c>
      <c r="D15" s="19" t="s">
        <v>852</v>
      </c>
      <c r="E15" s="19">
        <v>250</v>
      </c>
      <c r="F15" s="16">
        <v>2</v>
      </c>
      <c r="G15" s="16" t="s">
        <v>823</v>
      </c>
      <c r="H15" s="30" t="s">
        <v>1431</v>
      </c>
      <c r="I15" s="19" t="s">
        <v>43</v>
      </c>
      <c r="J15" s="19" t="s">
        <v>853</v>
      </c>
      <c r="K15" s="19" t="s">
        <v>72</v>
      </c>
      <c r="L15" s="19" t="s">
        <v>817</v>
      </c>
      <c r="M15" s="30" t="s">
        <v>1818</v>
      </c>
      <c r="N15" s="19" t="s">
        <v>282</v>
      </c>
      <c r="O15" s="1"/>
      <c r="P15" s="2" t="str">
        <f>LEFT(Table2[[#This Row],['[4']]],FIND(" ",Table2[[#This Row],['[4']]],1)-1)</f>
        <v>500</v>
      </c>
      <c r="Q15" s="2" t="str">
        <f>MID(Table2[[#This Row],['[4']]],FIND("x",Table2[[#This Row],['[4']]],1)+2,FIND("x",Table2[[#This Row],['[4']]],7)-(FIND("x",Table2[[#This Row],['[4']]],1)+2))</f>
        <v xml:space="preserve">600 </v>
      </c>
      <c r="R15" s="2" t="str">
        <f>RIGHT(Table2[[#This Row],['[4']]],LEN(Table2[[#This Row],['[4']]])-(FIND("x",Table2[[#This Row],['[4']]],7)+1))</f>
        <v>700</v>
      </c>
      <c r="S15" s="2"/>
      <c r="T15" s="2">
        <f t="shared" si="0"/>
        <v>0.21</v>
      </c>
    </row>
    <row r="16" spans="1:20" s="19" customFormat="1" ht="30" x14ac:dyDescent="0.25">
      <c r="A16" s="19">
        <v>11</v>
      </c>
      <c r="B16" s="1" t="s">
        <v>854</v>
      </c>
      <c r="C16" s="19" t="s">
        <v>9</v>
      </c>
      <c r="D16" s="19" t="s">
        <v>855</v>
      </c>
      <c r="E16" s="19">
        <v>200</v>
      </c>
      <c r="F16" s="16">
        <v>1</v>
      </c>
      <c r="G16" s="16" t="s">
        <v>823</v>
      </c>
      <c r="H16" s="30" t="s">
        <v>1431</v>
      </c>
      <c r="I16" s="19" t="s">
        <v>43</v>
      </c>
      <c r="J16" s="19" t="s">
        <v>853</v>
      </c>
      <c r="K16" s="19" t="s">
        <v>72</v>
      </c>
      <c r="L16" s="19" t="s">
        <v>817</v>
      </c>
      <c r="M16" s="30" t="s">
        <v>1818</v>
      </c>
      <c r="N16" s="19" t="s">
        <v>282</v>
      </c>
      <c r="O16" s="1"/>
      <c r="P16" s="2" t="str">
        <f>LEFT(Table2[[#This Row],['[4']]],FIND(" ",Table2[[#This Row],['[4']]],1)-1)</f>
        <v>1100</v>
      </c>
      <c r="Q16" s="2" t="str">
        <f>MID(Table2[[#This Row],['[4']]],FIND("x",Table2[[#This Row],['[4']]],1)+2,FIND("x",Table2[[#This Row],['[4']]],7)-(FIND("x",Table2[[#This Row],['[4']]],1)+2))</f>
        <v xml:space="preserve">800 </v>
      </c>
      <c r="R16" s="2" t="str">
        <f>RIGHT(Table2[[#This Row],['[4']]],LEN(Table2[[#This Row],['[4']]])-(FIND("x",Table2[[#This Row],['[4']]],7)+1))</f>
        <v>400</v>
      </c>
      <c r="S16" s="2"/>
      <c r="T16" s="2">
        <f t="shared" si="0"/>
        <v>0.35199999999999998</v>
      </c>
    </row>
    <row r="17" spans="1:20" s="19" customFormat="1" ht="30" x14ac:dyDescent="0.25">
      <c r="A17" s="19">
        <v>12</v>
      </c>
      <c r="B17" s="1" t="s">
        <v>856</v>
      </c>
      <c r="C17" s="19" t="s">
        <v>9</v>
      </c>
      <c r="D17" s="19" t="s">
        <v>857</v>
      </c>
      <c r="E17" s="19">
        <v>12</v>
      </c>
      <c r="F17" s="16">
        <v>2</v>
      </c>
      <c r="G17" s="16" t="s">
        <v>823</v>
      </c>
      <c r="H17" s="30" t="s">
        <v>1431</v>
      </c>
      <c r="I17" s="19" t="s">
        <v>43</v>
      </c>
      <c r="J17" s="19" t="s">
        <v>829</v>
      </c>
      <c r="K17" s="19" t="s">
        <v>72</v>
      </c>
      <c r="L17" s="19" t="s">
        <v>830</v>
      </c>
      <c r="M17" s="30" t="s">
        <v>1818</v>
      </c>
      <c r="N17" s="19" t="s">
        <v>834</v>
      </c>
      <c r="O17" s="1"/>
      <c r="P17" s="2" t="str">
        <f>LEFT(Table2[[#This Row],['[4']]],FIND(" ",Table2[[#This Row],['[4']]],1)-1)</f>
        <v>500</v>
      </c>
      <c r="Q17" s="2" t="str">
        <f>MID(Table2[[#This Row],['[4']]],FIND("x",Table2[[#This Row],['[4']]],1)+2,FIND("x",Table2[[#This Row],['[4']]],7)-(FIND("x",Table2[[#This Row],['[4']]],1)+2))</f>
        <v xml:space="preserve">300 </v>
      </c>
      <c r="R17" s="2" t="str">
        <f>RIGHT(Table2[[#This Row],['[4']]],LEN(Table2[[#This Row],['[4']]])-(FIND("x",Table2[[#This Row],['[4']]],7)+1))</f>
        <v>500</v>
      </c>
      <c r="S17" s="2"/>
      <c r="T17" s="2">
        <f t="shared" si="0"/>
        <v>7.4999999999999997E-2</v>
      </c>
    </row>
    <row r="18" spans="1:20" s="19" customFormat="1" ht="30" x14ac:dyDescent="0.25">
      <c r="A18" s="19">
        <v>13</v>
      </c>
      <c r="B18" s="1" t="s">
        <v>856</v>
      </c>
      <c r="C18" s="19" t="s">
        <v>9</v>
      </c>
      <c r="D18" s="19" t="s">
        <v>858</v>
      </c>
      <c r="E18" s="19">
        <v>10</v>
      </c>
      <c r="F18" s="16">
        <v>1</v>
      </c>
      <c r="G18" s="16" t="s">
        <v>823</v>
      </c>
      <c r="H18" s="30" t="s">
        <v>1431</v>
      </c>
      <c r="I18" s="19" t="s">
        <v>43</v>
      </c>
      <c r="J18" s="19" t="s">
        <v>849</v>
      </c>
      <c r="K18" s="19" t="s">
        <v>104</v>
      </c>
      <c r="L18" s="19" t="s">
        <v>850</v>
      </c>
      <c r="M18" s="30" t="s">
        <v>1818</v>
      </c>
      <c r="N18" s="19" t="s">
        <v>834</v>
      </c>
      <c r="O18" s="1"/>
      <c r="P18" s="2" t="str">
        <f>LEFT(Table2[[#This Row],['[4']]],FIND(" ",Table2[[#This Row],['[4']]],1)-1)</f>
        <v>350</v>
      </c>
      <c r="Q18" s="2" t="str">
        <f>MID(Table2[[#This Row],['[4']]],FIND("x",Table2[[#This Row],['[4']]],1)+2,FIND("x",Table2[[#This Row],['[4']]],7)-(FIND("x",Table2[[#This Row],['[4']]],1)+2))</f>
        <v xml:space="preserve">350 </v>
      </c>
      <c r="R18" s="2" t="str">
        <f>RIGHT(Table2[[#This Row],['[4']]],LEN(Table2[[#This Row],['[4']]])-(FIND("x",Table2[[#This Row],['[4']]],7)+1))</f>
        <v>500</v>
      </c>
      <c r="S18" s="2"/>
      <c r="T18" s="2">
        <f t="shared" si="0"/>
        <v>6.1249999999999999E-2</v>
      </c>
    </row>
    <row r="19" spans="1:20" s="19" customFormat="1" ht="30" x14ac:dyDescent="0.25">
      <c r="A19" s="19">
        <v>14</v>
      </c>
      <c r="B19" s="1" t="s">
        <v>859</v>
      </c>
      <c r="C19" s="19" t="s">
        <v>9</v>
      </c>
      <c r="D19" s="19" t="s">
        <v>860</v>
      </c>
      <c r="E19" s="19">
        <v>200</v>
      </c>
      <c r="F19" s="16">
        <v>1</v>
      </c>
      <c r="G19" s="16" t="s">
        <v>823</v>
      </c>
      <c r="H19" s="30" t="s">
        <v>1431</v>
      </c>
      <c r="I19" s="19" t="s">
        <v>43</v>
      </c>
      <c r="J19" s="19" t="s">
        <v>853</v>
      </c>
      <c r="K19" s="19" t="s">
        <v>72</v>
      </c>
      <c r="L19" s="19" t="s">
        <v>817</v>
      </c>
      <c r="M19" s="30" t="s">
        <v>1818</v>
      </c>
      <c r="N19" s="19" t="s">
        <v>282</v>
      </c>
      <c r="O19" s="1"/>
      <c r="P19" s="2" t="str">
        <f>LEFT(Table2[[#This Row],['[4']]],FIND(" ",Table2[[#This Row],['[4']]],1)-1)</f>
        <v>600</v>
      </c>
      <c r="Q19" s="2" t="str">
        <f>MID(Table2[[#This Row],['[4']]],FIND("x",Table2[[#This Row],['[4']]],1)+2,FIND("x",Table2[[#This Row],['[4']]],7)-(FIND("x",Table2[[#This Row],['[4']]],1)+2))</f>
        <v xml:space="preserve">600 </v>
      </c>
      <c r="R19" s="2" t="str">
        <f>RIGHT(Table2[[#This Row],['[4']]],LEN(Table2[[#This Row],['[4']]])-(FIND("x",Table2[[#This Row],['[4']]],7)+1))</f>
        <v>700</v>
      </c>
      <c r="S19" s="2"/>
      <c r="T19" s="2">
        <f t="shared" si="0"/>
        <v>0.252</v>
      </c>
    </row>
    <row r="20" spans="1:20" s="19" customFormat="1" ht="30" x14ac:dyDescent="0.25">
      <c r="A20" s="19">
        <v>15</v>
      </c>
      <c r="B20" s="1" t="s">
        <v>861</v>
      </c>
      <c r="C20" s="19" t="s">
        <v>8</v>
      </c>
      <c r="D20" s="19" t="s">
        <v>862</v>
      </c>
      <c r="E20" s="19">
        <v>10</v>
      </c>
      <c r="F20" s="16">
        <v>2</v>
      </c>
      <c r="G20" s="16" t="s">
        <v>823</v>
      </c>
      <c r="H20" s="30" t="s">
        <v>1431</v>
      </c>
      <c r="I20" s="19" t="s">
        <v>43</v>
      </c>
      <c r="J20" s="19" t="s">
        <v>849</v>
      </c>
      <c r="K20" s="19" t="s">
        <v>104</v>
      </c>
      <c r="L20" s="19" t="s">
        <v>850</v>
      </c>
      <c r="M20" s="30" t="s">
        <v>1818</v>
      </c>
      <c r="N20" s="19" t="s">
        <v>282</v>
      </c>
      <c r="O20" s="1"/>
      <c r="P20" s="2" t="str">
        <f>LEFT(Table2[[#This Row],['[4']]],FIND(" ",Table2[[#This Row],['[4']]],1)-1)</f>
        <v>600</v>
      </c>
      <c r="Q20" s="2" t="str">
        <f>MID(Table2[[#This Row],['[4']]],FIND("x",Table2[[#This Row],['[4']]],1)+2,FIND("x",Table2[[#This Row],['[4']]],7)-(FIND("x",Table2[[#This Row],['[4']]],1)+2))</f>
        <v xml:space="preserve">500 </v>
      </c>
      <c r="R20" s="2" t="str">
        <f>RIGHT(Table2[[#This Row],['[4']]],LEN(Table2[[#This Row],['[4']]])-(FIND("x",Table2[[#This Row],['[4']]],7)+1))</f>
        <v>600</v>
      </c>
      <c r="S20" s="2"/>
      <c r="T20" s="2">
        <f t="shared" si="0"/>
        <v>0.18</v>
      </c>
    </row>
    <row r="21" spans="1:20" s="19" customFormat="1" ht="30" x14ac:dyDescent="0.25">
      <c r="A21" s="19">
        <v>16</v>
      </c>
      <c r="B21" s="1" t="s">
        <v>863</v>
      </c>
      <c r="C21" s="19" t="s">
        <v>8</v>
      </c>
      <c r="D21" s="19" t="s">
        <v>864</v>
      </c>
      <c r="E21" s="19">
        <v>15</v>
      </c>
      <c r="F21" s="16">
        <v>3</v>
      </c>
      <c r="G21" s="16" t="s">
        <v>823</v>
      </c>
      <c r="H21" s="30" t="s">
        <v>1431</v>
      </c>
      <c r="I21" s="19" t="s">
        <v>43</v>
      </c>
      <c r="J21" s="19" t="s">
        <v>865</v>
      </c>
      <c r="K21" s="19" t="s">
        <v>72</v>
      </c>
      <c r="L21" s="19" t="s">
        <v>193</v>
      </c>
      <c r="M21" s="30" t="s">
        <v>1818</v>
      </c>
      <c r="N21" s="19" t="s">
        <v>282</v>
      </c>
      <c r="O21" s="1"/>
      <c r="P21" s="2" t="str">
        <f>LEFT(Table2[[#This Row],['[4']]],FIND(" ",Table2[[#This Row],['[4']]],1)-1)</f>
        <v>600</v>
      </c>
      <c r="Q21" s="2" t="str">
        <f>MID(Table2[[#This Row],['[4']]],FIND("x",Table2[[#This Row],['[4']]],1)+2,FIND("x",Table2[[#This Row],['[4']]],7)-(FIND("x",Table2[[#This Row],['[4']]],1)+2))</f>
        <v xml:space="preserve">950 </v>
      </c>
      <c r="R21" s="2" t="str">
        <f>RIGHT(Table2[[#This Row],['[4']]],LEN(Table2[[#This Row],['[4']]])-(FIND("x",Table2[[#This Row],['[4']]],7)+1))</f>
        <v>1500</v>
      </c>
      <c r="S21" s="2"/>
      <c r="T21" s="2">
        <f t="shared" si="0"/>
        <v>0.85499999999999998</v>
      </c>
    </row>
    <row r="22" spans="1:20" s="19" customFormat="1" ht="60" x14ac:dyDescent="0.25">
      <c r="A22" s="19">
        <v>17</v>
      </c>
      <c r="B22" s="1" t="s">
        <v>164</v>
      </c>
      <c r="C22" s="19" t="s">
        <v>8</v>
      </c>
      <c r="D22" s="19" t="s">
        <v>866</v>
      </c>
      <c r="E22" s="19">
        <v>250</v>
      </c>
      <c r="F22" s="16">
        <v>2</v>
      </c>
      <c r="G22" s="16" t="s">
        <v>823</v>
      </c>
      <c r="H22" s="30" t="s">
        <v>1431</v>
      </c>
      <c r="I22" s="19" t="s">
        <v>43</v>
      </c>
      <c r="J22" s="19" t="s">
        <v>853</v>
      </c>
      <c r="K22" s="19" t="s">
        <v>104</v>
      </c>
      <c r="L22" s="19" t="s">
        <v>833</v>
      </c>
      <c r="M22" s="30" t="s">
        <v>1818</v>
      </c>
      <c r="N22" s="19" t="s">
        <v>867</v>
      </c>
      <c r="O22" s="1"/>
      <c r="P22" s="2" t="str">
        <f>LEFT(Table2[[#This Row],['[4']]],FIND(" ",Table2[[#This Row],['[4']]],1)-1)</f>
        <v>750</v>
      </c>
      <c r="Q22" s="2" t="str">
        <f>MID(Table2[[#This Row],['[4']]],FIND("x",Table2[[#This Row],['[4']]],1)+2,FIND("x",Table2[[#This Row],['[4']]],7)-(FIND("x",Table2[[#This Row],['[4']]],1)+2))</f>
        <v xml:space="preserve">650 </v>
      </c>
      <c r="R22" s="2" t="str">
        <f>RIGHT(Table2[[#This Row],['[4']]],LEN(Table2[[#This Row],['[4']]])-(FIND("x",Table2[[#This Row],['[4']]],7)+1))</f>
        <v>1100</v>
      </c>
      <c r="S22" s="2"/>
      <c r="T22" s="2">
        <f t="shared" si="0"/>
        <v>0.53625</v>
      </c>
    </row>
    <row r="23" spans="1:20" s="19" customFormat="1" ht="30" x14ac:dyDescent="0.25">
      <c r="A23" s="19">
        <v>18</v>
      </c>
      <c r="B23" s="1" t="s">
        <v>597</v>
      </c>
      <c r="C23" s="19" t="s">
        <v>8</v>
      </c>
      <c r="D23" s="19" t="s">
        <v>868</v>
      </c>
      <c r="E23" s="19">
        <v>5</v>
      </c>
      <c r="F23" s="16">
        <v>1</v>
      </c>
      <c r="G23" s="16" t="s">
        <v>823</v>
      </c>
      <c r="H23" s="30" t="s">
        <v>1431</v>
      </c>
      <c r="I23" s="19" t="s">
        <v>43</v>
      </c>
      <c r="J23" s="19" t="s">
        <v>849</v>
      </c>
      <c r="K23" s="19" t="s">
        <v>104</v>
      </c>
      <c r="L23" s="19" t="s">
        <v>850</v>
      </c>
      <c r="M23" s="30" t="s">
        <v>1818</v>
      </c>
      <c r="N23" s="19" t="s">
        <v>282</v>
      </c>
      <c r="O23" s="1"/>
      <c r="P23" s="2" t="str">
        <f>LEFT(Table2[[#This Row],['[4']]],FIND(" ",Table2[[#This Row],['[4']]],1)-1)</f>
        <v>620</v>
      </c>
      <c r="Q23" s="2" t="str">
        <f>MID(Table2[[#This Row],['[4']]],FIND("x",Table2[[#This Row],['[4']]],1)+2,FIND("x",Table2[[#This Row],['[4']]],7)-(FIND("x",Table2[[#This Row],['[4']]],1)+2))</f>
        <v xml:space="preserve">820 </v>
      </c>
      <c r="R23" s="2" t="str">
        <f>RIGHT(Table2[[#This Row],['[4']]],LEN(Table2[[#This Row],['[4']]])-(FIND("x",Table2[[#This Row],['[4']]],7)+1))</f>
        <v>760</v>
      </c>
      <c r="S23" s="2"/>
      <c r="T23" s="2">
        <f t="shared" si="0"/>
        <v>0.38638400000000001</v>
      </c>
    </row>
    <row r="24" spans="1:20" s="19" customFormat="1" ht="75" x14ac:dyDescent="0.25">
      <c r="A24" s="19">
        <v>19</v>
      </c>
      <c r="B24" s="1" t="s">
        <v>869</v>
      </c>
      <c r="C24" s="19" t="s">
        <v>14</v>
      </c>
      <c r="D24" s="19" t="s">
        <v>870</v>
      </c>
      <c r="E24" s="19">
        <v>100</v>
      </c>
      <c r="F24" s="16">
        <v>1</v>
      </c>
      <c r="G24" s="16" t="s">
        <v>823</v>
      </c>
      <c r="H24" s="30" t="s">
        <v>1431</v>
      </c>
      <c r="I24" s="19" t="s">
        <v>43</v>
      </c>
      <c r="J24" s="19" t="s">
        <v>865</v>
      </c>
      <c r="K24" s="19" t="s">
        <v>72</v>
      </c>
      <c r="L24" s="19" t="s">
        <v>199</v>
      </c>
      <c r="M24" s="30" t="s">
        <v>1818</v>
      </c>
      <c r="N24" s="19" t="s">
        <v>871</v>
      </c>
      <c r="O24" s="1"/>
      <c r="P24" s="2" t="str">
        <f>LEFT(Table2[[#This Row],['[4']]],FIND(" ",Table2[[#This Row],['[4']]],1)-1)</f>
        <v>1100</v>
      </c>
      <c r="Q24" s="2" t="str">
        <f>MID(Table2[[#This Row],['[4']]],FIND("x",Table2[[#This Row],['[4']]],1)+2,FIND("x",Table2[[#This Row],['[4']]],7)-(FIND("x",Table2[[#This Row],['[4']]],1)+2))</f>
        <v xml:space="preserve">600 </v>
      </c>
      <c r="R24" s="2" t="str">
        <f>RIGHT(Table2[[#This Row],['[4']]],LEN(Table2[[#This Row],['[4']]])-(FIND("x",Table2[[#This Row],['[4']]],7)+1))</f>
        <v>2000</v>
      </c>
      <c r="S24" s="2"/>
      <c r="T24" s="2">
        <f t="shared" si="0"/>
        <v>1.32</v>
      </c>
    </row>
    <row r="25" spans="1:20" s="19" customFormat="1" ht="30" x14ac:dyDescent="0.25">
      <c r="A25" s="19">
        <v>20</v>
      </c>
      <c r="B25" s="1" t="s">
        <v>872</v>
      </c>
      <c r="C25" s="19" t="s">
        <v>8</v>
      </c>
      <c r="D25" s="19" t="s">
        <v>873</v>
      </c>
      <c r="E25" s="19">
        <v>20</v>
      </c>
      <c r="F25" s="16">
        <v>1</v>
      </c>
      <c r="G25" s="16" t="s">
        <v>823</v>
      </c>
      <c r="H25" s="30" t="s">
        <v>1431</v>
      </c>
      <c r="I25" s="19" t="s">
        <v>25</v>
      </c>
      <c r="J25" s="19" t="s">
        <v>33</v>
      </c>
      <c r="K25" s="19" t="s">
        <v>104</v>
      </c>
      <c r="L25" s="19" t="s">
        <v>874</v>
      </c>
      <c r="M25" s="30" t="s">
        <v>1818</v>
      </c>
      <c r="N25" s="19" t="s">
        <v>282</v>
      </c>
      <c r="O25" s="1"/>
      <c r="P25" s="2" t="str">
        <f>LEFT(Table2[[#This Row],['[4']]],FIND(" ",Table2[[#This Row],['[4']]],1)-1)</f>
        <v>1500</v>
      </c>
      <c r="Q25" s="2" t="str">
        <f>MID(Table2[[#This Row],['[4']]],FIND("x",Table2[[#This Row],['[4']]],1)+2,FIND("x",Table2[[#This Row],['[4']]],7)-(FIND("x",Table2[[#This Row],['[4']]],1)+2))</f>
        <v xml:space="preserve">1200 </v>
      </c>
      <c r="R25" s="2" t="str">
        <f>RIGHT(Table2[[#This Row],['[4']]],LEN(Table2[[#This Row],['[4']]])-(FIND("x",Table2[[#This Row],['[4']]],7)+1))</f>
        <v>30</v>
      </c>
      <c r="S25" s="2"/>
      <c r="T25" s="2">
        <f t="shared" si="0"/>
        <v>5.3999999999999999E-2</v>
      </c>
    </row>
    <row r="26" spans="1:20" s="19" customFormat="1" ht="75" x14ac:dyDescent="0.25">
      <c r="A26" s="19">
        <v>21</v>
      </c>
      <c r="B26" s="1" t="s">
        <v>875</v>
      </c>
      <c r="C26" s="19" t="s">
        <v>14</v>
      </c>
      <c r="D26" s="19" t="s">
        <v>876</v>
      </c>
      <c r="E26" s="19">
        <v>20</v>
      </c>
      <c r="F26" s="16">
        <v>1</v>
      </c>
      <c r="G26" s="16" t="s">
        <v>823</v>
      </c>
      <c r="H26" s="30" t="s">
        <v>1431</v>
      </c>
      <c r="I26" s="19" t="s">
        <v>43</v>
      </c>
      <c r="J26" s="19" t="s">
        <v>865</v>
      </c>
      <c r="K26" s="19" t="s">
        <v>72</v>
      </c>
      <c r="L26" s="19" t="s">
        <v>199</v>
      </c>
      <c r="M26" s="30" t="s">
        <v>1818</v>
      </c>
      <c r="N26" s="19" t="s">
        <v>871</v>
      </c>
      <c r="O26" s="1"/>
      <c r="P26" s="2" t="str">
        <f>LEFT(Table2[[#This Row],['[4']]],FIND(" ",Table2[[#This Row],['[4']]],1)-1)</f>
        <v>1000</v>
      </c>
      <c r="Q26" s="2" t="str">
        <f>MID(Table2[[#This Row],['[4']]],FIND("x",Table2[[#This Row],['[4']]],1)+2,FIND("x",Table2[[#This Row],['[4']]],7)-(FIND("x",Table2[[#This Row],['[4']]],1)+2))</f>
        <v xml:space="preserve">600 </v>
      </c>
      <c r="R26" s="2" t="str">
        <f>RIGHT(Table2[[#This Row],['[4']]],LEN(Table2[[#This Row],['[4']]])-(FIND("x",Table2[[#This Row],['[4']]],7)+1))</f>
        <v>500</v>
      </c>
      <c r="S26" s="2"/>
      <c r="T26" s="2">
        <f t="shared" si="0"/>
        <v>0.3</v>
      </c>
    </row>
    <row r="27" spans="1:20" s="19" customFormat="1" ht="75" x14ac:dyDescent="0.25">
      <c r="A27" s="19">
        <v>22</v>
      </c>
      <c r="B27" s="1" t="s">
        <v>877</v>
      </c>
      <c r="C27" s="19" t="s">
        <v>14</v>
      </c>
      <c r="D27" s="19" t="s">
        <v>878</v>
      </c>
      <c r="E27" s="19">
        <v>25</v>
      </c>
      <c r="F27" s="16">
        <v>2</v>
      </c>
      <c r="G27" s="16" t="s">
        <v>823</v>
      </c>
      <c r="H27" s="30" t="s">
        <v>1431</v>
      </c>
      <c r="I27" s="19" t="s">
        <v>43</v>
      </c>
      <c r="J27" s="19" t="s">
        <v>865</v>
      </c>
      <c r="K27" s="19" t="s">
        <v>72</v>
      </c>
      <c r="L27" s="19" t="s">
        <v>199</v>
      </c>
      <c r="M27" s="30" t="s">
        <v>1818</v>
      </c>
      <c r="N27" s="19" t="s">
        <v>879</v>
      </c>
      <c r="O27" s="1"/>
      <c r="P27" s="2" t="str">
        <f>LEFT(Table2[[#This Row],['[4']]],FIND(" ",Table2[[#This Row],['[4']]],1)-1)</f>
        <v>500</v>
      </c>
      <c r="Q27" s="2" t="str">
        <f>MID(Table2[[#This Row],['[4']]],FIND("x",Table2[[#This Row],['[4']]],1)+2,FIND("x",Table2[[#This Row],['[4']]],7)-(FIND("x",Table2[[#This Row],['[4']]],1)+2))</f>
        <v xml:space="preserve">800 </v>
      </c>
      <c r="R27" s="2" t="str">
        <f>RIGHT(Table2[[#This Row],['[4']]],LEN(Table2[[#This Row],['[4']]])-(FIND("x",Table2[[#This Row],['[4']]],7)+1))</f>
        <v>1000</v>
      </c>
      <c r="S27" s="2"/>
      <c r="T27" s="2">
        <f t="shared" si="0"/>
        <v>0.4</v>
      </c>
    </row>
    <row r="28" spans="1:20" s="19" customFormat="1" ht="30" x14ac:dyDescent="0.25">
      <c r="A28" s="19">
        <v>23</v>
      </c>
      <c r="B28" s="1" t="s">
        <v>880</v>
      </c>
      <c r="C28" s="19" t="s">
        <v>14</v>
      </c>
      <c r="D28" s="19" t="s">
        <v>881</v>
      </c>
      <c r="E28" s="19">
        <v>40</v>
      </c>
      <c r="F28" s="16">
        <v>1</v>
      </c>
      <c r="G28" s="16" t="s">
        <v>823</v>
      </c>
      <c r="H28" s="30" t="s">
        <v>1431</v>
      </c>
      <c r="I28" s="19" t="s">
        <v>43</v>
      </c>
      <c r="J28" s="19" t="s">
        <v>865</v>
      </c>
      <c r="K28" s="19" t="s">
        <v>72</v>
      </c>
      <c r="L28" s="19" t="s">
        <v>199</v>
      </c>
      <c r="M28" s="30" t="s">
        <v>1818</v>
      </c>
      <c r="N28" s="19" t="s">
        <v>282</v>
      </c>
      <c r="O28" s="1"/>
      <c r="P28" s="2" t="str">
        <f>LEFT(Table2[[#This Row],['[4']]],FIND(" ",Table2[[#This Row],['[4']]],1)-1)</f>
        <v>500</v>
      </c>
      <c r="Q28" s="2" t="str">
        <f>MID(Table2[[#This Row],['[4']]],FIND("x",Table2[[#This Row],['[4']]],1)+2,FIND("x",Table2[[#This Row],['[4']]],7)-(FIND("x",Table2[[#This Row],['[4']]],1)+2))</f>
        <v xml:space="preserve">500 </v>
      </c>
      <c r="R28" s="2" t="str">
        <f>RIGHT(Table2[[#This Row],['[4']]],LEN(Table2[[#This Row],['[4']]])-(FIND("x",Table2[[#This Row],['[4']]],7)+1))</f>
        <v>1200</v>
      </c>
      <c r="S28" s="2"/>
      <c r="T28" s="2">
        <f t="shared" si="0"/>
        <v>0.3</v>
      </c>
    </row>
    <row r="29" spans="1:20" s="19" customFormat="1" ht="30" x14ac:dyDescent="0.25">
      <c r="A29" s="19">
        <v>24</v>
      </c>
      <c r="B29" s="1" t="s">
        <v>882</v>
      </c>
      <c r="C29" s="19" t="s">
        <v>14</v>
      </c>
      <c r="D29" s="19" t="s">
        <v>883</v>
      </c>
      <c r="E29" s="19">
        <v>35</v>
      </c>
      <c r="F29" s="16">
        <v>1</v>
      </c>
      <c r="G29" s="16" t="s">
        <v>823</v>
      </c>
      <c r="H29" s="30" t="s">
        <v>1431</v>
      </c>
      <c r="I29" s="19" t="s">
        <v>43</v>
      </c>
      <c r="J29" s="19" t="s">
        <v>865</v>
      </c>
      <c r="K29" s="19" t="s">
        <v>72</v>
      </c>
      <c r="L29" s="19" t="s">
        <v>199</v>
      </c>
      <c r="M29" s="30" t="s">
        <v>1818</v>
      </c>
      <c r="N29" s="19" t="s">
        <v>282</v>
      </c>
      <c r="O29" s="1"/>
      <c r="P29" s="2" t="str">
        <f>LEFT(Table2[[#This Row],['[4']]],FIND(" ",Table2[[#This Row],['[4']]],1)-1)</f>
        <v>400</v>
      </c>
      <c r="Q29" s="2" t="str">
        <f>MID(Table2[[#This Row],['[4']]],FIND("x",Table2[[#This Row],['[4']]],1)+2,FIND("x",Table2[[#This Row],['[4']]],7)-(FIND("x",Table2[[#This Row],['[4']]],1)+2))</f>
        <v xml:space="preserve">400 </v>
      </c>
      <c r="R29" s="2" t="str">
        <f>RIGHT(Table2[[#This Row],['[4']]],LEN(Table2[[#This Row],['[4']]])-(FIND("x",Table2[[#This Row],['[4']]],7)+1))</f>
        <v>900</v>
      </c>
      <c r="S29" s="2"/>
      <c r="T29" s="2">
        <f t="shared" si="0"/>
        <v>0.14399999999999999</v>
      </c>
    </row>
    <row r="30" spans="1:20" s="19" customFormat="1" ht="30" x14ac:dyDescent="0.25">
      <c r="A30" s="19">
        <v>25</v>
      </c>
      <c r="B30" s="1" t="s">
        <v>884</v>
      </c>
      <c r="C30" s="19" t="s">
        <v>14</v>
      </c>
      <c r="D30" s="19" t="s">
        <v>885</v>
      </c>
      <c r="E30" s="19">
        <v>35</v>
      </c>
      <c r="F30" s="16">
        <v>3</v>
      </c>
      <c r="G30" s="16" t="s">
        <v>823</v>
      </c>
      <c r="H30" s="30" t="s">
        <v>1431</v>
      </c>
      <c r="I30" s="19" t="s">
        <v>43</v>
      </c>
      <c r="J30" s="19" t="s">
        <v>865</v>
      </c>
      <c r="K30" s="19" t="s">
        <v>72</v>
      </c>
      <c r="L30" s="19" t="s">
        <v>199</v>
      </c>
      <c r="M30" s="30" t="s">
        <v>1818</v>
      </c>
      <c r="N30" s="19" t="s">
        <v>282</v>
      </c>
      <c r="O30" s="1"/>
      <c r="P30" s="2" t="str">
        <f>LEFT(Table2[[#This Row],['[4']]],FIND(" ",Table2[[#This Row],['[4']]],1)-1)</f>
        <v>500</v>
      </c>
      <c r="Q30" s="2" t="str">
        <f>MID(Table2[[#This Row],['[4']]],FIND("x",Table2[[#This Row],['[4']]],1)+2,FIND("x",Table2[[#This Row],['[4']]],7)-(FIND("x",Table2[[#This Row],['[4']]],1)+2))</f>
        <v xml:space="preserve">500 </v>
      </c>
      <c r="R30" s="2" t="str">
        <f>RIGHT(Table2[[#This Row],['[4']]],LEN(Table2[[#This Row],['[4']]])-(FIND("x",Table2[[#This Row],['[4']]],7)+1))</f>
        <v>700</v>
      </c>
      <c r="S30" s="2"/>
      <c r="T30" s="2">
        <f t="shared" si="0"/>
        <v>0.17499999999999999</v>
      </c>
    </row>
    <row r="31" spans="1:20" s="19" customFormat="1" ht="30" x14ac:dyDescent="0.25">
      <c r="A31" s="19">
        <v>26</v>
      </c>
      <c r="B31" s="1" t="s">
        <v>886</v>
      </c>
      <c r="C31" s="19" t="s">
        <v>14</v>
      </c>
      <c r="D31" s="19" t="s">
        <v>887</v>
      </c>
      <c r="E31" s="19">
        <v>20</v>
      </c>
      <c r="F31" s="16">
        <v>3</v>
      </c>
      <c r="G31" s="16" t="s">
        <v>823</v>
      </c>
      <c r="H31" s="30" t="s">
        <v>1431</v>
      </c>
      <c r="I31" s="19" t="s">
        <v>43</v>
      </c>
      <c r="J31" s="19" t="s">
        <v>865</v>
      </c>
      <c r="K31" s="19" t="s">
        <v>72</v>
      </c>
      <c r="L31" s="19" t="s">
        <v>199</v>
      </c>
      <c r="M31" s="30" t="s">
        <v>1818</v>
      </c>
      <c r="N31" s="19" t="s">
        <v>282</v>
      </c>
      <c r="O31" s="1"/>
      <c r="P31" s="2" t="str">
        <f>LEFT(Table2[[#This Row],['[4']]],FIND(" ",Table2[[#This Row],['[4']]],1)-1)</f>
        <v>400</v>
      </c>
      <c r="Q31" s="2" t="str">
        <f>MID(Table2[[#This Row],['[4']]],FIND("x",Table2[[#This Row],['[4']]],1)+2,FIND("x",Table2[[#This Row],['[4']]],7)-(FIND("x",Table2[[#This Row],['[4']]],1)+2))</f>
        <v xml:space="preserve">300 </v>
      </c>
      <c r="R31" s="2" t="str">
        <f>RIGHT(Table2[[#This Row],['[4']]],LEN(Table2[[#This Row],['[4']]])-(FIND("x",Table2[[#This Row],['[4']]],7)+1))</f>
        <v>450</v>
      </c>
      <c r="S31" s="2"/>
      <c r="T31" s="2">
        <f t="shared" si="0"/>
        <v>5.3999999999999999E-2</v>
      </c>
    </row>
    <row r="32" spans="1:20" s="19" customFormat="1" ht="30" x14ac:dyDescent="0.25">
      <c r="A32" s="19">
        <v>27</v>
      </c>
      <c r="B32" s="1" t="s">
        <v>888</v>
      </c>
      <c r="C32" s="19" t="s">
        <v>14</v>
      </c>
      <c r="D32" s="19" t="s">
        <v>889</v>
      </c>
      <c r="E32" s="19">
        <v>40</v>
      </c>
      <c r="F32" s="16">
        <v>1</v>
      </c>
      <c r="G32" s="16" t="s">
        <v>823</v>
      </c>
      <c r="H32" s="30" t="s">
        <v>1431</v>
      </c>
      <c r="I32" s="19" t="s">
        <v>43</v>
      </c>
      <c r="J32" s="19" t="s">
        <v>865</v>
      </c>
      <c r="K32" s="19" t="s">
        <v>72</v>
      </c>
      <c r="L32" s="19" t="s">
        <v>199</v>
      </c>
      <c r="M32" s="30" t="s">
        <v>1818</v>
      </c>
      <c r="N32" s="19" t="s">
        <v>282</v>
      </c>
      <c r="O32" s="1"/>
      <c r="P32" s="2" t="str">
        <f>LEFT(Table2[[#This Row],['[4']]],FIND(" ",Table2[[#This Row],['[4']]],1)-1)</f>
        <v>600</v>
      </c>
      <c r="Q32" s="2" t="str">
        <f>MID(Table2[[#This Row],['[4']]],FIND("x",Table2[[#This Row],['[4']]],1)+2,FIND("x",Table2[[#This Row],['[4']]],7)-(FIND("x",Table2[[#This Row],['[4']]],1)+2))</f>
        <v xml:space="preserve">900 </v>
      </c>
      <c r="R32" s="2" t="str">
        <f>RIGHT(Table2[[#This Row],['[4']]],LEN(Table2[[#This Row],['[4']]])-(FIND("x",Table2[[#This Row],['[4']]],7)+1))</f>
        <v>650</v>
      </c>
      <c r="S32" s="2"/>
      <c r="T32" s="2">
        <f t="shared" si="0"/>
        <v>0.35099999999999998</v>
      </c>
    </row>
    <row r="33" spans="1:20" s="19" customFormat="1" ht="60" x14ac:dyDescent="0.25">
      <c r="A33" s="19">
        <v>28</v>
      </c>
      <c r="B33" s="1" t="s">
        <v>890</v>
      </c>
      <c r="C33" s="19" t="s">
        <v>18</v>
      </c>
      <c r="D33" s="19" t="s">
        <v>891</v>
      </c>
      <c r="E33" s="19">
        <v>5</v>
      </c>
      <c r="F33" s="16">
        <v>8</v>
      </c>
      <c r="G33" s="16" t="s">
        <v>823</v>
      </c>
      <c r="H33" s="30" t="s">
        <v>1431</v>
      </c>
      <c r="I33" s="19" t="s">
        <v>43</v>
      </c>
      <c r="J33" s="19" t="s">
        <v>865</v>
      </c>
      <c r="K33" s="19" t="s">
        <v>72</v>
      </c>
      <c r="L33" s="19" t="s">
        <v>892</v>
      </c>
      <c r="M33" s="30" t="s">
        <v>1818</v>
      </c>
      <c r="N33" s="19" t="s">
        <v>893</v>
      </c>
      <c r="O33" s="1"/>
      <c r="P33" s="2" t="str">
        <f>LEFT(Table2[[#This Row],['[4']]],FIND(" ",Table2[[#This Row],['[4']]],1)-1)</f>
        <v>400</v>
      </c>
      <c r="Q33" s="2" t="str">
        <f>MID(Table2[[#This Row],['[4']]],FIND("x",Table2[[#This Row],['[4']]],1)+2,FIND("x",Table2[[#This Row],['[4']]],7)-(FIND("x",Table2[[#This Row],['[4']]],1)+2))</f>
        <v xml:space="preserve">400 </v>
      </c>
      <c r="R33" s="2" t="str">
        <f>RIGHT(Table2[[#This Row],['[4']]],LEN(Table2[[#This Row],['[4']]])-(FIND("x",Table2[[#This Row],['[4']]],7)+1))</f>
        <v>400</v>
      </c>
      <c r="S33" s="2"/>
      <c r="T33" s="2">
        <f t="shared" si="0"/>
        <v>6.4000000000000001E-2</v>
      </c>
    </row>
    <row r="34" spans="1:20" s="19" customFormat="1" ht="60" x14ac:dyDescent="0.25">
      <c r="A34" s="19">
        <v>29</v>
      </c>
      <c r="B34" s="1" t="s">
        <v>894</v>
      </c>
      <c r="C34" s="19" t="s">
        <v>14</v>
      </c>
      <c r="D34" s="19" t="s">
        <v>895</v>
      </c>
      <c r="E34" s="19">
        <v>3</v>
      </c>
      <c r="F34" s="16">
        <v>5</v>
      </c>
      <c r="G34" s="16" t="s">
        <v>823</v>
      </c>
      <c r="H34" s="30" t="s">
        <v>1431</v>
      </c>
      <c r="I34" s="19" t="s">
        <v>43</v>
      </c>
      <c r="J34" s="19" t="s">
        <v>865</v>
      </c>
      <c r="K34" s="19" t="s">
        <v>72</v>
      </c>
      <c r="L34" s="19" t="s">
        <v>892</v>
      </c>
      <c r="M34" s="30" t="s">
        <v>1818</v>
      </c>
      <c r="N34" s="19" t="s">
        <v>893</v>
      </c>
      <c r="O34" s="1"/>
      <c r="P34" s="2" t="str">
        <f>LEFT(Table2[[#This Row],['[4']]],FIND(" ",Table2[[#This Row],['[4']]],1)-1)</f>
        <v>400</v>
      </c>
      <c r="Q34" s="2" t="str">
        <f>MID(Table2[[#This Row],['[4']]],FIND("x",Table2[[#This Row],['[4']]],1)+2,FIND("x",Table2[[#This Row],['[4']]],7)-(FIND("x",Table2[[#This Row],['[4']]],1)+2))</f>
        <v xml:space="preserve">400 </v>
      </c>
      <c r="R34" s="2" t="str">
        <f>RIGHT(Table2[[#This Row],['[4']]],LEN(Table2[[#This Row],['[4']]])-(FIND("x",Table2[[#This Row],['[4']]],7)+1))</f>
        <v>110</v>
      </c>
      <c r="S34" s="2"/>
      <c r="T34" s="2">
        <f t="shared" si="0"/>
        <v>1.7600000000000001E-2</v>
      </c>
    </row>
    <row r="35" spans="1:20" s="19" customFormat="1" ht="75" x14ac:dyDescent="0.25">
      <c r="A35" s="19">
        <v>30</v>
      </c>
      <c r="B35" s="1" t="s">
        <v>896</v>
      </c>
      <c r="C35" s="19" t="s">
        <v>14</v>
      </c>
      <c r="D35" s="19" t="s">
        <v>897</v>
      </c>
      <c r="E35" s="19">
        <v>100</v>
      </c>
      <c r="F35" s="16">
        <v>1</v>
      </c>
      <c r="G35" s="16" t="s">
        <v>823</v>
      </c>
      <c r="H35" s="30" t="s">
        <v>1431</v>
      </c>
      <c r="I35" s="19" t="s">
        <v>43</v>
      </c>
      <c r="J35" s="19" t="s">
        <v>865</v>
      </c>
      <c r="K35" s="19" t="s">
        <v>72</v>
      </c>
      <c r="L35" s="19" t="s">
        <v>199</v>
      </c>
      <c r="M35" s="30" t="s">
        <v>1818</v>
      </c>
      <c r="N35" s="19" t="s">
        <v>871</v>
      </c>
      <c r="O35" s="1"/>
      <c r="P35" s="2" t="str">
        <f>LEFT(Table2[[#This Row],['[4']]],FIND(" ",Table2[[#This Row],['[4']]],1)-1)</f>
        <v>600</v>
      </c>
      <c r="Q35" s="2" t="str">
        <f>MID(Table2[[#This Row],['[4']]],FIND("x",Table2[[#This Row],['[4']]],1)+2,FIND("x",Table2[[#This Row],['[4']]],7)-(FIND("x",Table2[[#This Row],['[4']]],1)+2))</f>
        <v xml:space="preserve">1100 </v>
      </c>
      <c r="R35" s="2" t="str">
        <f>RIGHT(Table2[[#This Row],['[4']]],LEN(Table2[[#This Row],['[4']]])-(FIND("x",Table2[[#This Row],['[4']]],7)+1))</f>
        <v>2000</v>
      </c>
      <c r="S35" s="2"/>
      <c r="T35" s="2">
        <f t="shared" si="0"/>
        <v>1.32</v>
      </c>
    </row>
    <row r="36" spans="1:20" s="19" customFormat="1" ht="75" x14ac:dyDescent="0.25">
      <c r="A36" s="19">
        <v>31</v>
      </c>
      <c r="B36" s="1" t="s">
        <v>898</v>
      </c>
      <c r="C36" s="19" t="s">
        <v>14</v>
      </c>
      <c r="D36" s="19" t="s">
        <v>899</v>
      </c>
      <c r="E36" s="19">
        <v>15</v>
      </c>
      <c r="F36" s="16">
        <v>8</v>
      </c>
      <c r="G36" s="16" t="s">
        <v>823</v>
      </c>
      <c r="H36" s="30" t="s">
        <v>1431</v>
      </c>
      <c r="I36" s="19" t="s">
        <v>43</v>
      </c>
      <c r="J36" s="19" t="s">
        <v>865</v>
      </c>
      <c r="K36" s="19" t="s">
        <v>72</v>
      </c>
      <c r="L36" s="19" t="s">
        <v>892</v>
      </c>
      <c r="M36" s="30" t="s">
        <v>1818</v>
      </c>
      <c r="N36" s="19" t="s">
        <v>900</v>
      </c>
      <c r="O36" s="1"/>
      <c r="P36" s="2" t="str">
        <f>LEFT(Table2[[#This Row],['[4']]],FIND(" ",Table2[[#This Row],['[4']]],1)-1)</f>
        <v>600</v>
      </c>
      <c r="Q36" s="2" t="str">
        <f>MID(Table2[[#This Row],['[4']]],FIND("x",Table2[[#This Row],['[4']]],1)+2,FIND("x",Table2[[#This Row],['[4']]],7)-(FIND("x",Table2[[#This Row],['[4']]],1)+2))</f>
        <v xml:space="preserve">400 </v>
      </c>
      <c r="R36" s="2" t="str">
        <f>RIGHT(Table2[[#This Row],['[4']]],LEN(Table2[[#This Row],['[4']]])-(FIND("x",Table2[[#This Row],['[4']]],7)+1))</f>
        <v>370</v>
      </c>
      <c r="S36" s="2"/>
      <c r="T36" s="2">
        <f t="shared" si="0"/>
        <v>8.8800000000000004E-2</v>
      </c>
    </row>
    <row r="37" spans="1:20" s="19" customFormat="1" ht="75" x14ac:dyDescent="0.25">
      <c r="A37" s="19">
        <v>32</v>
      </c>
      <c r="B37" s="1" t="s">
        <v>901</v>
      </c>
      <c r="C37" s="19" t="s">
        <v>14</v>
      </c>
      <c r="D37" s="19" t="s">
        <v>902</v>
      </c>
      <c r="E37" s="19">
        <v>10</v>
      </c>
      <c r="F37" s="16">
        <v>15</v>
      </c>
      <c r="G37" s="16" t="s">
        <v>823</v>
      </c>
      <c r="H37" s="30" t="s">
        <v>1431</v>
      </c>
      <c r="I37" s="19" t="s">
        <v>43</v>
      </c>
      <c r="J37" s="19" t="s">
        <v>865</v>
      </c>
      <c r="K37" s="19" t="s">
        <v>72</v>
      </c>
      <c r="L37" s="19" t="s">
        <v>892</v>
      </c>
      <c r="M37" s="30" t="s">
        <v>1818</v>
      </c>
      <c r="N37" s="19" t="s">
        <v>900</v>
      </c>
      <c r="O37" s="1"/>
      <c r="P37" s="2" t="str">
        <f>LEFT(Table2[[#This Row],['[4']]],FIND(" ",Table2[[#This Row],['[4']]],1)-1)</f>
        <v>390</v>
      </c>
      <c r="Q37" s="2" t="str">
        <f>MID(Table2[[#This Row],['[4']]],FIND("x",Table2[[#This Row],['[4']]],1)+2,FIND("x",Table2[[#This Row],['[4']]],7)-(FIND("x",Table2[[#This Row],['[4']]],1)+2))</f>
        <v xml:space="preserve">300 </v>
      </c>
      <c r="R37" s="2" t="str">
        <f>RIGHT(Table2[[#This Row],['[4']]],LEN(Table2[[#This Row],['[4']]])-(FIND("x",Table2[[#This Row],['[4']]],7)+1))</f>
        <v>320</v>
      </c>
      <c r="S37" s="2"/>
      <c r="T37" s="2">
        <f t="shared" si="0"/>
        <v>3.7440000000000001E-2</v>
      </c>
    </row>
    <row r="38" spans="1:20" s="19" customFormat="1" ht="75" x14ac:dyDescent="0.25">
      <c r="A38" s="19">
        <v>33</v>
      </c>
      <c r="B38" s="1" t="s">
        <v>903</v>
      </c>
      <c r="C38" s="19" t="s">
        <v>14</v>
      </c>
      <c r="D38" s="19" t="s">
        <v>904</v>
      </c>
      <c r="E38" s="19">
        <v>3</v>
      </c>
      <c r="F38" s="16">
        <v>5</v>
      </c>
      <c r="G38" s="16" t="s">
        <v>823</v>
      </c>
      <c r="H38" s="30" t="s">
        <v>1431</v>
      </c>
      <c r="I38" s="19" t="s">
        <v>43</v>
      </c>
      <c r="J38" s="19" t="s">
        <v>865</v>
      </c>
      <c r="K38" s="19" t="s">
        <v>72</v>
      </c>
      <c r="L38" s="19" t="s">
        <v>892</v>
      </c>
      <c r="M38" s="30" t="s">
        <v>1818</v>
      </c>
      <c r="N38" s="19" t="s">
        <v>900</v>
      </c>
      <c r="O38" s="1"/>
      <c r="P38" s="2" t="str">
        <f>LEFT(Table2[[#This Row],['[4']]],FIND(" ",Table2[[#This Row],['[4']]],1)-1)</f>
        <v>300</v>
      </c>
      <c r="Q38" s="2" t="str">
        <f>MID(Table2[[#This Row],['[4']]],FIND("x",Table2[[#This Row],['[4']]],1)+2,FIND("x",Table2[[#This Row],['[4']]],7)-(FIND("x",Table2[[#This Row],['[4']]],1)+2))</f>
        <v xml:space="preserve">200 </v>
      </c>
      <c r="R38" s="2" t="str">
        <f>RIGHT(Table2[[#This Row],['[4']]],LEN(Table2[[#This Row],['[4']]])-(FIND("x",Table2[[#This Row],['[4']]],7)+1))</f>
        <v>150</v>
      </c>
      <c r="S38" s="2"/>
      <c r="T38" s="2">
        <f t="shared" si="0"/>
        <v>8.9999999999999993E-3</v>
      </c>
    </row>
    <row r="39" spans="1:20" s="19" customFormat="1" ht="30" x14ac:dyDescent="0.25">
      <c r="A39" s="19">
        <v>34</v>
      </c>
      <c r="B39" s="1" t="s">
        <v>905</v>
      </c>
      <c r="C39" s="19" t="s">
        <v>14</v>
      </c>
      <c r="D39" s="19" t="s">
        <v>906</v>
      </c>
      <c r="E39" s="19">
        <v>5</v>
      </c>
      <c r="F39" s="16">
        <v>4</v>
      </c>
      <c r="G39" s="16" t="s">
        <v>823</v>
      </c>
      <c r="H39" s="30" t="s">
        <v>1431</v>
      </c>
      <c r="I39" s="19" t="s">
        <v>43</v>
      </c>
      <c r="J39" s="19" t="s">
        <v>865</v>
      </c>
      <c r="K39" s="19" t="s">
        <v>72</v>
      </c>
      <c r="L39" s="19" t="s">
        <v>892</v>
      </c>
      <c r="M39" s="30" t="s">
        <v>1818</v>
      </c>
      <c r="N39" s="19" t="s">
        <v>907</v>
      </c>
      <c r="O39" s="1"/>
      <c r="P39" s="2" t="str">
        <f>LEFT(Table2[[#This Row],['[4']]],FIND(" ",Table2[[#This Row],['[4']]],1)-1)</f>
        <v>500</v>
      </c>
      <c r="Q39" s="2" t="str">
        <f>MID(Table2[[#This Row],['[4']]],FIND("x",Table2[[#This Row],['[4']]],1)+2,FIND("x",Table2[[#This Row],['[4']]],7)-(FIND("x",Table2[[#This Row],['[4']]],1)+2))</f>
        <v xml:space="preserve">400 </v>
      </c>
      <c r="R39" s="2" t="str">
        <f>RIGHT(Table2[[#This Row],['[4']]],LEN(Table2[[#This Row],['[4']]])-(FIND("x",Table2[[#This Row],['[4']]],7)+1))</f>
        <v>1700</v>
      </c>
      <c r="S39" s="2"/>
      <c r="T39" s="2">
        <f t="shared" si="0"/>
        <v>0.34</v>
      </c>
    </row>
    <row r="40" spans="1:20" s="19" customFormat="1" ht="60" x14ac:dyDescent="0.25">
      <c r="A40" s="19">
        <v>35</v>
      </c>
      <c r="B40" s="1" t="s">
        <v>908</v>
      </c>
      <c r="C40" s="19" t="s">
        <v>8</v>
      </c>
      <c r="D40" s="19" t="s">
        <v>909</v>
      </c>
      <c r="E40" s="19">
        <v>250</v>
      </c>
      <c r="F40" s="16">
        <v>2</v>
      </c>
      <c r="G40" s="16" t="s">
        <v>823</v>
      </c>
      <c r="H40" s="30" t="s">
        <v>1431</v>
      </c>
      <c r="I40" s="19" t="s">
        <v>43</v>
      </c>
      <c r="J40" s="19" t="s">
        <v>853</v>
      </c>
      <c r="K40" s="19" t="s">
        <v>104</v>
      </c>
      <c r="L40" s="19" t="s">
        <v>833</v>
      </c>
      <c r="M40" s="30" t="s">
        <v>1818</v>
      </c>
      <c r="N40" s="19" t="s">
        <v>910</v>
      </c>
      <c r="O40" s="1"/>
      <c r="P40" s="2" t="str">
        <f>LEFT(Table2[[#This Row],['[4']]],FIND(" ",Table2[[#This Row],['[4']]],1)-1)</f>
        <v>600</v>
      </c>
      <c r="Q40" s="2" t="str">
        <f>MID(Table2[[#This Row],['[4']]],FIND("x",Table2[[#This Row],['[4']]],1)+2,FIND("x",Table2[[#This Row],['[4']]],7)-(FIND("x",Table2[[#This Row],['[4']]],1)+2))</f>
        <v xml:space="preserve">900 </v>
      </c>
      <c r="R40" s="2" t="str">
        <f>RIGHT(Table2[[#This Row],['[4']]],LEN(Table2[[#This Row],['[4']]])-(FIND("x",Table2[[#This Row],['[4']]],7)+1))</f>
        <v>1200</v>
      </c>
      <c r="S40" s="2"/>
      <c r="T40" s="2">
        <f t="shared" si="0"/>
        <v>0.64800000000000002</v>
      </c>
    </row>
    <row r="41" spans="1:20" s="19" customFormat="1" ht="30" x14ac:dyDescent="0.25">
      <c r="A41" s="19">
        <v>36</v>
      </c>
      <c r="B41" s="1" t="s">
        <v>911</v>
      </c>
      <c r="C41" s="19" t="s">
        <v>14</v>
      </c>
      <c r="D41" s="19" t="s">
        <v>912</v>
      </c>
      <c r="E41" s="19">
        <v>11</v>
      </c>
      <c r="F41" s="16">
        <v>1</v>
      </c>
      <c r="G41" s="16" t="s">
        <v>823</v>
      </c>
      <c r="H41" s="30" t="s">
        <v>1431</v>
      </c>
      <c r="I41" s="19" t="s">
        <v>43</v>
      </c>
      <c r="J41" s="19" t="s">
        <v>913</v>
      </c>
      <c r="K41" s="19" t="s">
        <v>72</v>
      </c>
      <c r="L41" s="19" t="s">
        <v>914</v>
      </c>
      <c r="M41" s="30" t="s">
        <v>1818</v>
      </c>
      <c r="N41" s="19" t="s">
        <v>282</v>
      </c>
      <c r="O41" s="1"/>
      <c r="P41" s="2" t="str">
        <f>LEFT(Table2[[#This Row],['[4']]],FIND(" ",Table2[[#This Row],['[4']]],1)-1)</f>
        <v>760</v>
      </c>
      <c r="Q41" s="2" t="str">
        <f>MID(Table2[[#This Row],['[4']]],FIND("x",Table2[[#This Row],['[4']]],1)+2,FIND("x",Table2[[#This Row],['[4']]],7)-(FIND("x",Table2[[#This Row],['[4']]],1)+2))</f>
        <v xml:space="preserve">110 </v>
      </c>
      <c r="R41" s="2" t="str">
        <f>RIGHT(Table2[[#This Row],['[4']]],LEN(Table2[[#This Row],['[4']]])-(FIND("x",Table2[[#This Row],['[4']]],7)+1))</f>
        <v>1250</v>
      </c>
      <c r="S41" s="2"/>
      <c r="T41" s="2">
        <f t="shared" si="0"/>
        <v>0.1045</v>
      </c>
    </row>
    <row r="42" spans="1:20" s="19" customFormat="1" ht="30" x14ac:dyDescent="0.25">
      <c r="A42" s="19">
        <v>37</v>
      </c>
      <c r="B42" s="1" t="s">
        <v>915</v>
      </c>
      <c r="C42" s="19" t="s">
        <v>14</v>
      </c>
      <c r="D42" s="19" t="s">
        <v>916</v>
      </c>
      <c r="E42" s="19">
        <v>15</v>
      </c>
      <c r="F42" s="16">
        <v>1</v>
      </c>
      <c r="G42" s="16" t="s">
        <v>823</v>
      </c>
      <c r="H42" s="30" t="s">
        <v>1431</v>
      </c>
      <c r="I42" s="19" t="s">
        <v>43</v>
      </c>
      <c r="J42" s="19" t="s">
        <v>169</v>
      </c>
      <c r="K42" s="19" t="s">
        <v>104</v>
      </c>
      <c r="L42" s="19" t="s">
        <v>833</v>
      </c>
      <c r="M42" s="30" t="s">
        <v>1818</v>
      </c>
      <c r="N42" s="19" t="s">
        <v>282</v>
      </c>
      <c r="O42" s="1"/>
      <c r="P42" s="2" t="str">
        <f>LEFT(Table2[[#This Row],['[4']]],FIND(" ",Table2[[#This Row],['[4']]],1)-1)</f>
        <v>800</v>
      </c>
      <c r="Q42" s="2" t="str">
        <f>MID(Table2[[#This Row],['[4']]],FIND("x",Table2[[#This Row],['[4']]],1)+2,FIND("x",Table2[[#This Row],['[4']]],7)-(FIND("x",Table2[[#This Row],['[4']]],1)+2))</f>
        <v xml:space="preserve">500 </v>
      </c>
      <c r="R42" s="2" t="str">
        <f>RIGHT(Table2[[#This Row],['[4']]],LEN(Table2[[#This Row],['[4']]])-(FIND("x",Table2[[#This Row],['[4']]],7)+1))</f>
        <v>450</v>
      </c>
      <c r="S42" s="2"/>
      <c r="T42" s="2">
        <f t="shared" si="0"/>
        <v>0.18</v>
      </c>
    </row>
    <row r="43" spans="1:20" s="19" customFormat="1" ht="30" x14ac:dyDescent="0.25">
      <c r="A43" s="19">
        <v>38</v>
      </c>
      <c r="B43" s="1" t="s">
        <v>917</v>
      </c>
      <c r="C43" s="19" t="s">
        <v>8</v>
      </c>
      <c r="D43" s="19" t="s">
        <v>918</v>
      </c>
      <c r="E43" s="19">
        <v>120</v>
      </c>
      <c r="F43" s="16">
        <v>5</v>
      </c>
      <c r="G43" s="16" t="s">
        <v>823</v>
      </c>
      <c r="H43" s="30" t="s">
        <v>1431</v>
      </c>
      <c r="I43" s="19" t="s">
        <v>43</v>
      </c>
      <c r="J43" s="19" t="s">
        <v>913</v>
      </c>
      <c r="K43" s="19" t="s">
        <v>72</v>
      </c>
      <c r="L43" s="19" t="s">
        <v>914</v>
      </c>
      <c r="M43" s="30" t="s">
        <v>1818</v>
      </c>
      <c r="N43" s="19" t="s">
        <v>919</v>
      </c>
      <c r="O43" s="1"/>
      <c r="P43" s="2" t="str">
        <f>LEFT(Table2[[#This Row],['[4']]],FIND(" ",Table2[[#This Row],['[4']]],1)-1)</f>
        <v>2050</v>
      </c>
      <c r="Q43" s="2" t="str">
        <f>MID(Table2[[#This Row],['[4']]],FIND("x",Table2[[#This Row],['[4']]],1)+2,FIND("x",Table2[[#This Row],['[4']]],7)-(FIND("x",Table2[[#This Row],['[4']]],1)+2))</f>
        <v xml:space="preserve">380 </v>
      </c>
      <c r="R43" s="2" t="str">
        <f>RIGHT(Table2[[#This Row],['[4']]],LEN(Table2[[#This Row],['[4']]])-(FIND("x",Table2[[#This Row],['[4']]],7)+1))</f>
        <v>1400</v>
      </c>
      <c r="S43" s="2"/>
      <c r="T43" s="2">
        <f t="shared" si="0"/>
        <v>1.0906</v>
      </c>
    </row>
    <row r="44" spans="1:20" s="19" customFormat="1" ht="30" x14ac:dyDescent="0.25">
      <c r="A44" s="19">
        <v>39</v>
      </c>
      <c r="B44" s="1" t="s">
        <v>920</v>
      </c>
      <c r="C44" s="19" t="s">
        <v>8</v>
      </c>
      <c r="D44" s="19" t="s">
        <v>921</v>
      </c>
      <c r="E44" s="19">
        <v>150</v>
      </c>
      <c r="F44" s="16">
        <v>5</v>
      </c>
      <c r="G44" s="16" t="s">
        <v>823</v>
      </c>
      <c r="H44" s="30" t="s">
        <v>1431</v>
      </c>
      <c r="I44" s="19" t="s">
        <v>43</v>
      </c>
      <c r="J44" s="19" t="s">
        <v>913</v>
      </c>
      <c r="K44" s="19" t="s">
        <v>72</v>
      </c>
      <c r="L44" s="19" t="s">
        <v>914</v>
      </c>
      <c r="M44" s="30" t="s">
        <v>1818</v>
      </c>
      <c r="N44" s="19" t="s">
        <v>282</v>
      </c>
      <c r="O44" s="1"/>
      <c r="P44" s="2" t="str">
        <f>LEFT(Table2[[#This Row],['[4']]],FIND(" ",Table2[[#This Row],['[4']]],1)-1)</f>
        <v>2050</v>
      </c>
      <c r="Q44" s="2" t="str">
        <f>MID(Table2[[#This Row],['[4']]],FIND("x",Table2[[#This Row],['[4']]],1)+2,FIND("x",Table2[[#This Row],['[4']]],7)-(FIND("x",Table2[[#This Row],['[4']]],1)+2))</f>
        <v xml:space="preserve">540 </v>
      </c>
      <c r="R44" s="2" t="str">
        <f>RIGHT(Table2[[#This Row],['[4']]],LEN(Table2[[#This Row],['[4']]])-(FIND("x",Table2[[#This Row],['[4']]],7)+1))</f>
        <v>1160</v>
      </c>
      <c r="S44" s="2"/>
      <c r="T44" s="2">
        <f t="shared" si="0"/>
        <v>1.2841199999999999</v>
      </c>
    </row>
    <row r="45" spans="1:20" s="19" customFormat="1" ht="30" x14ac:dyDescent="0.25">
      <c r="A45" s="19">
        <v>40</v>
      </c>
      <c r="B45" s="1" t="s">
        <v>922</v>
      </c>
      <c r="C45" s="19" t="s">
        <v>11</v>
      </c>
      <c r="D45" s="19" t="s">
        <v>297</v>
      </c>
      <c r="E45" s="19">
        <v>40</v>
      </c>
      <c r="F45" s="16">
        <v>4</v>
      </c>
      <c r="G45" s="16" t="s">
        <v>823</v>
      </c>
      <c r="H45" s="30" t="s">
        <v>1431</v>
      </c>
      <c r="I45" s="19" t="s">
        <v>43</v>
      </c>
      <c r="J45" s="19" t="s">
        <v>923</v>
      </c>
      <c r="K45" s="19" t="s">
        <v>72</v>
      </c>
      <c r="L45" s="19" t="s">
        <v>924</v>
      </c>
      <c r="M45" s="30" t="s">
        <v>1818</v>
      </c>
      <c r="N45" s="19" t="s">
        <v>282</v>
      </c>
      <c r="O45" s="1"/>
      <c r="P45" s="2" t="str">
        <f>LEFT(Table2[[#This Row],['[4']]],FIND(" ",Table2[[#This Row],['[4']]],1)-1)</f>
        <v>620</v>
      </c>
      <c r="Q45" s="2" t="str">
        <f>MID(Table2[[#This Row],['[4']]],FIND("x",Table2[[#This Row],['[4']]],1)+2,FIND("x",Table2[[#This Row],['[4']]],7)-(FIND("x",Table2[[#This Row],['[4']]],1)+2))</f>
        <v xml:space="preserve">370 </v>
      </c>
      <c r="R45" s="2" t="str">
        <f>RIGHT(Table2[[#This Row],['[4']]],LEN(Table2[[#This Row],['[4']]])-(FIND("x",Table2[[#This Row],['[4']]],7)+1))</f>
        <v>340</v>
      </c>
      <c r="S45" s="2"/>
      <c r="T45" s="2">
        <f t="shared" si="0"/>
        <v>7.7995999999999996E-2</v>
      </c>
    </row>
    <row r="46" spans="1:20" s="19" customFormat="1" ht="30" x14ac:dyDescent="0.25">
      <c r="A46" s="19">
        <v>41</v>
      </c>
      <c r="B46" s="1" t="s">
        <v>922</v>
      </c>
      <c r="C46" s="19" t="s">
        <v>11</v>
      </c>
      <c r="D46" s="19" t="s">
        <v>297</v>
      </c>
      <c r="E46" s="19">
        <v>40</v>
      </c>
      <c r="F46" s="16">
        <v>4</v>
      </c>
      <c r="G46" s="16" t="s">
        <v>823</v>
      </c>
      <c r="H46" s="30" t="s">
        <v>1431</v>
      </c>
      <c r="I46" s="19" t="s">
        <v>43</v>
      </c>
      <c r="J46" s="19" t="s">
        <v>829</v>
      </c>
      <c r="K46" s="19" t="s">
        <v>72</v>
      </c>
      <c r="L46" s="19" t="s">
        <v>830</v>
      </c>
      <c r="M46" s="30" t="s">
        <v>1818</v>
      </c>
      <c r="N46" s="19" t="s">
        <v>282</v>
      </c>
      <c r="O46" s="1"/>
      <c r="P46" s="2" t="str">
        <f>LEFT(Table2[[#This Row],['[4']]],FIND(" ",Table2[[#This Row],['[4']]],1)-1)</f>
        <v>620</v>
      </c>
      <c r="Q46" s="2" t="str">
        <f>MID(Table2[[#This Row],['[4']]],FIND("x",Table2[[#This Row],['[4']]],1)+2,FIND("x",Table2[[#This Row],['[4']]],7)-(FIND("x",Table2[[#This Row],['[4']]],1)+2))</f>
        <v xml:space="preserve">370 </v>
      </c>
      <c r="R46" s="2" t="str">
        <f>RIGHT(Table2[[#This Row],['[4']]],LEN(Table2[[#This Row],['[4']]])-(FIND("x",Table2[[#This Row],['[4']]],7)+1))</f>
        <v>340</v>
      </c>
      <c r="S46" s="2"/>
      <c r="T46" s="2">
        <f t="shared" si="0"/>
        <v>7.7995999999999996E-2</v>
      </c>
    </row>
    <row r="47" spans="1:20" s="19" customFormat="1" ht="30" x14ac:dyDescent="0.25">
      <c r="A47" s="19">
        <v>42</v>
      </c>
      <c r="B47" s="1" t="s">
        <v>922</v>
      </c>
      <c r="C47" s="19" t="s">
        <v>11</v>
      </c>
      <c r="D47" s="19" t="s">
        <v>297</v>
      </c>
      <c r="E47" s="19">
        <v>40</v>
      </c>
      <c r="F47" s="16">
        <v>4</v>
      </c>
      <c r="G47" s="16" t="s">
        <v>823</v>
      </c>
      <c r="H47" s="30" t="s">
        <v>1431</v>
      </c>
      <c r="I47" s="19" t="s">
        <v>43</v>
      </c>
      <c r="J47" s="19" t="s">
        <v>849</v>
      </c>
      <c r="K47" s="19" t="s">
        <v>72</v>
      </c>
      <c r="L47" s="19" t="s">
        <v>850</v>
      </c>
      <c r="M47" s="30" t="s">
        <v>1818</v>
      </c>
      <c r="N47" s="19" t="s">
        <v>282</v>
      </c>
      <c r="O47" s="1"/>
      <c r="P47" s="2" t="str">
        <f>LEFT(Table2[[#This Row],['[4']]],FIND(" ",Table2[[#This Row],['[4']]],1)-1)</f>
        <v>620</v>
      </c>
      <c r="Q47" s="2" t="str">
        <f>MID(Table2[[#This Row],['[4']]],FIND("x",Table2[[#This Row],['[4']]],1)+2,FIND("x",Table2[[#This Row],['[4']]],7)-(FIND("x",Table2[[#This Row],['[4']]],1)+2))</f>
        <v xml:space="preserve">370 </v>
      </c>
      <c r="R47" s="2" t="str">
        <f>RIGHT(Table2[[#This Row],['[4']]],LEN(Table2[[#This Row],['[4']]])-(FIND("x",Table2[[#This Row],['[4']]],7)+1))</f>
        <v>340</v>
      </c>
      <c r="S47" s="2"/>
      <c r="T47" s="2">
        <f t="shared" si="0"/>
        <v>7.7995999999999996E-2</v>
      </c>
    </row>
    <row r="48" spans="1:20" s="19" customFormat="1" ht="30" x14ac:dyDescent="0.25">
      <c r="A48" s="19">
        <v>43</v>
      </c>
      <c r="B48" s="1" t="s">
        <v>922</v>
      </c>
      <c r="C48" s="19" t="s">
        <v>11</v>
      </c>
      <c r="D48" s="19" t="s">
        <v>297</v>
      </c>
      <c r="E48" s="19">
        <v>40</v>
      </c>
      <c r="F48" s="16">
        <v>4</v>
      </c>
      <c r="G48" s="16" t="s">
        <v>823</v>
      </c>
      <c r="H48" s="30" t="s">
        <v>1431</v>
      </c>
      <c r="I48" s="19" t="s">
        <v>43</v>
      </c>
      <c r="J48" s="19" t="s">
        <v>255</v>
      </c>
      <c r="K48" s="19" t="s">
        <v>72</v>
      </c>
      <c r="L48" s="19" t="s">
        <v>201</v>
      </c>
      <c r="M48" s="30" t="s">
        <v>1818</v>
      </c>
      <c r="N48" s="19" t="s">
        <v>282</v>
      </c>
      <c r="O48" s="1"/>
      <c r="P48" s="2" t="str">
        <f>LEFT(Table2[[#This Row],['[4']]],FIND(" ",Table2[[#This Row],['[4']]],1)-1)</f>
        <v>620</v>
      </c>
      <c r="Q48" s="2" t="str">
        <f>MID(Table2[[#This Row],['[4']]],FIND("x",Table2[[#This Row],['[4']]],1)+2,FIND("x",Table2[[#This Row],['[4']]],7)-(FIND("x",Table2[[#This Row],['[4']]],1)+2))</f>
        <v xml:space="preserve">370 </v>
      </c>
      <c r="R48" s="2" t="str">
        <f>RIGHT(Table2[[#This Row],['[4']]],LEN(Table2[[#This Row],['[4']]])-(FIND("x",Table2[[#This Row],['[4']]],7)+1))</f>
        <v>340</v>
      </c>
      <c r="S48" s="2"/>
      <c r="T48" s="2">
        <f t="shared" si="0"/>
        <v>7.7995999999999996E-2</v>
      </c>
    </row>
    <row r="49" spans="1:20" s="19" customFormat="1" ht="30" x14ac:dyDescent="0.25">
      <c r="A49" s="19">
        <v>44</v>
      </c>
      <c r="B49" s="1" t="s">
        <v>922</v>
      </c>
      <c r="C49" s="19" t="s">
        <v>11</v>
      </c>
      <c r="D49" s="19" t="s">
        <v>297</v>
      </c>
      <c r="E49" s="19">
        <v>40</v>
      </c>
      <c r="F49" s="16">
        <v>4</v>
      </c>
      <c r="G49" s="16" t="s">
        <v>823</v>
      </c>
      <c r="H49" s="30" t="s">
        <v>1431</v>
      </c>
      <c r="I49" s="19" t="s">
        <v>43</v>
      </c>
      <c r="J49" s="19" t="s">
        <v>853</v>
      </c>
      <c r="K49" s="19" t="s">
        <v>72</v>
      </c>
      <c r="L49" s="19" t="s">
        <v>817</v>
      </c>
      <c r="M49" s="30" t="s">
        <v>1818</v>
      </c>
      <c r="N49" s="19" t="s">
        <v>282</v>
      </c>
      <c r="O49" s="1"/>
      <c r="P49" s="2" t="str">
        <f>LEFT(Table2[[#This Row],['[4']]],FIND(" ",Table2[[#This Row],['[4']]],1)-1)</f>
        <v>620</v>
      </c>
      <c r="Q49" s="2" t="str">
        <f>MID(Table2[[#This Row],['[4']]],FIND("x",Table2[[#This Row],['[4']]],1)+2,FIND("x",Table2[[#This Row],['[4']]],7)-(FIND("x",Table2[[#This Row],['[4']]],1)+2))</f>
        <v xml:space="preserve">370 </v>
      </c>
      <c r="R49" s="2" t="str">
        <f>RIGHT(Table2[[#This Row],['[4']]],LEN(Table2[[#This Row],['[4']]])-(FIND("x",Table2[[#This Row],['[4']]],7)+1))</f>
        <v>340</v>
      </c>
      <c r="S49" s="2"/>
      <c r="T49" s="2">
        <f t="shared" si="0"/>
        <v>7.7995999999999996E-2</v>
      </c>
    </row>
    <row r="50" spans="1:20" s="19" customFormat="1" ht="30" x14ac:dyDescent="0.25">
      <c r="A50" s="19">
        <v>45</v>
      </c>
      <c r="B50" s="1" t="s">
        <v>925</v>
      </c>
      <c r="C50" s="19" t="s">
        <v>18</v>
      </c>
      <c r="D50" s="19" t="s">
        <v>297</v>
      </c>
      <c r="E50" s="19">
        <v>10</v>
      </c>
      <c r="F50" s="16">
        <v>5</v>
      </c>
      <c r="G50" s="16" t="s">
        <v>823</v>
      </c>
      <c r="H50" s="30" t="s">
        <v>1431</v>
      </c>
      <c r="I50" s="19" t="s">
        <v>43</v>
      </c>
      <c r="J50" s="19" t="s">
        <v>829</v>
      </c>
      <c r="K50" s="19" t="s">
        <v>72</v>
      </c>
      <c r="L50" s="19" t="s">
        <v>817</v>
      </c>
      <c r="M50" s="30" t="s">
        <v>1818</v>
      </c>
      <c r="N50" s="19" t="s">
        <v>282</v>
      </c>
      <c r="O50" s="1"/>
      <c r="P50" s="2" t="str">
        <f>LEFT(Table2[[#This Row],['[4']]],FIND(" ",Table2[[#This Row],['[4']]],1)-1)</f>
        <v>620</v>
      </c>
      <c r="Q50" s="2" t="str">
        <f>MID(Table2[[#This Row],['[4']]],FIND("x",Table2[[#This Row],['[4']]],1)+2,FIND("x",Table2[[#This Row],['[4']]],7)-(FIND("x",Table2[[#This Row],['[4']]],1)+2))</f>
        <v xml:space="preserve">370 </v>
      </c>
      <c r="R50" s="2" t="str">
        <f>RIGHT(Table2[[#This Row],['[4']]],LEN(Table2[[#This Row],['[4']]])-(FIND("x",Table2[[#This Row],['[4']]],7)+1))</f>
        <v>340</v>
      </c>
      <c r="S50" s="2"/>
      <c r="T50" s="2">
        <f t="shared" si="0"/>
        <v>7.7995999999999996E-2</v>
      </c>
    </row>
    <row r="51" spans="1:20" s="19" customFormat="1" ht="30" x14ac:dyDescent="0.25">
      <c r="A51" s="19">
        <v>46</v>
      </c>
      <c r="B51" s="1" t="s">
        <v>926</v>
      </c>
      <c r="C51" s="19" t="s">
        <v>16</v>
      </c>
      <c r="D51" s="19" t="s">
        <v>297</v>
      </c>
      <c r="E51" s="19">
        <v>20</v>
      </c>
      <c r="F51" s="16">
        <v>5</v>
      </c>
      <c r="G51" s="16" t="s">
        <v>823</v>
      </c>
      <c r="H51" s="30" t="s">
        <v>1431</v>
      </c>
      <c r="I51" s="19" t="s">
        <v>43</v>
      </c>
      <c r="J51" s="19" t="s">
        <v>927</v>
      </c>
      <c r="K51" s="19" t="s">
        <v>72</v>
      </c>
      <c r="L51" s="19" t="s">
        <v>817</v>
      </c>
      <c r="M51" s="19" t="s">
        <v>1818</v>
      </c>
      <c r="N51" s="19" t="s">
        <v>282</v>
      </c>
      <c r="O51" s="1"/>
      <c r="P51" s="2" t="str">
        <f>LEFT(Table2[[#This Row],['[4']]],FIND(" ",Table2[[#This Row],['[4']]],1)-1)</f>
        <v>620</v>
      </c>
      <c r="Q51" s="2" t="str">
        <f>MID(Table2[[#This Row],['[4']]],FIND("x",Table2[[#This Row],['[4']]],1)+2,FIND("x",Table2[[#This Row],['[4']]],7)-(FIND("x",Table2[[#This Row],['[4']]],1)+2))</f>
        <v xml:space="preserve">370 </v>
      </c>
      <c r="R51" s="2" t="str">
        <f>RIGHT(Table2[[#This Row],['[4']]],LEN(Table2[[#This Row],['[4']]])-(FIND("x",Table2[[#This Row],['[4']]],7)+1))</f>
        <v>340</v>
      </c>
      <c r="S51" s="2"/>
      <c r="T51" s="2">
        <f t="shared" si="0"/>
        <v>7.7995999999999996E-2</v>
      </c>
    </row>
    <row r="52" spans="1:20" s="19" customFormat="1" ht="30" x14ac:dyDescent="0.25">
      <c r="A52" s="19">
        <v>47</v>
      </c>
      <c r="B52" s="1" t="s">
        <v>925</v>
      </c>
      <c r="C52" s="19" t="s">
        <v>12</v>
      </c>
      <c r="D52" s="19" t="s">
        <v>297</v>
      </c>
      <c r="E52" s="19">
        <v>40</v>
      </c>
      <c r="F52" s="16">
        <v>5</v>
      </c>
      <c r="G52" s="16" t="s">
        <v>823</v>
      </c>
      <c r="H52" s="30" t="s">
        <v>1431</v>
      </c>
      <c r="I52" s="19" t="s">
        <v>43</v>
      </c>
      <c r="J52" s="19" t="s">
        <v>853</v>
      </c>
      <c r="K52" s="19" t="s">
        <v>72</v>
      </c>
      <c r="L52" s="19" t="s">
        <v>817</v>
      </c>
      <c r="M52" s="30" t="s">
        <v>1818</v>
      </c>
      <c r="N52" s="19" t="s">
        <v>282</v>
      </c>
      <c r="O52" s="1"/>
      <c r="P52" s="2" t="str">
        <f>LEFT(Table2[[#This Row],['[4']]],FIND(" ",Table2[[#This Row],['[4']]],1)-1)</f>
        <v>620</v>
      </c>
      <c r="Q52" s="2" t="str">
        <f>MID(Table2[[#This Row],['[4']]],FIND("x",Table2[[#This Row],['[4']]],1)+2,FIND("x",Table2[[#This Row],['[4']]],7)-(FIND("x",Table2[[#This Row],['[4']]],1)+2))</f>
        <v xml:space="preserve">370 </v>
      </c>
      <c r="R52" s="2" t="str">
        <f>RIGHT(Table2[[#This Row],['[4']]],LEN(Table2[[#This Row],['[4']]])-(FIND("x",Table2[[#This Row],['[4']]],7)+1))</f>
        <v>340</v>
      </c>
      <c r="S52" s="2"/>
      <c r="T52" s="2">
        <f t="shared" si="0"/>
        <v>7.7995999999999996E-2</v>
      </c>
    </row>
    <row r="53" spans="1:20" s="19" customFormat="1" ht="30" x14ac:dyDescent="0.25">
      <c r="A53" s="19">
        <v>48</v>
      </c>
      <c r="B53" s="1" t="s">
        <v>922</v>
      </c>
      <c r="C53" s="19" t="s">
        <v>11</v>
      </c>
      <c r="D53" s="19" t="s">
        <v>297</v>
      </c>
      <c r="E53" s="19">
        <v>40</v>
      </c>
      <c r="F53" s="16">
        <v>4</v>
      </c>
      <c r="G53" s="16" t="s">
        <v>823</v>
      </c>
      <c r="H53" s="30" t="s">
        <v>1431</v>
      </c>
      <c r="I53" s="19" t="s">
        <v>43</v>
      </c>
      <c r="J53" s="19" t="s">
        <v>825</v>
      </c>
      <c r="K53" s="19" t="s">
        <v>72</v>
      </c>
      <c r="L53" s="19" t="s">
        <v>928</v>
      </c>
      <c r="M53" s="30" t="s">
        <v>1818</v>
      </c>
      <c r="N53" s="19" t="s">
        <v>282</v>
      </c>
      <c r="O53" s="1"/>
      <c r="P53" s="2" t="str">
        <f>LEFT(Table2[[#This Row],['[4']]],FIND(" ",Table2[[#This Row],['[4']]],1)-1)</f>
        <v>620</v>
      </c>
      <c r="Q53" s="2" t="str">
        <f>MID(Table2[[#This Row],['[4']]],FIND("x",Table2[[#This Row],['[4']]],1)+2,FIND("x",Table2[[#This Row],['[4']]],7)-(FIND("x",Table2[[#This Row],['[4']]],1)+2))</f>
        <v xml:space="preserve">370 </v>
      </c>
      <c r="R53" s="2" t="str">
        <f>RIGHT(Table2[[#This Row],['[4']]],LEN(Table2[[#This Row],['[4']]])-(FIND("x",Table2[[#This Row],['[4']]],7)+1))</f>
        <v>340</v>
      </c>
      <c r="S53" s="2"/>
      <c r="T53" s="2">
        <f t="shared" si="0"/>
        <v>7.7995999999999996E-2</v>
      </c>
    </row>
    <row r="54" spans="1:20" s="19" customFormat="1" ht="30" x14ac:dyDescent="0.25">
      <c r="A54" s="19">
        <v>49</v>
      </c>
      <c r="B54" s="1" t="s">
        <v>922</v>
      </c>
      <c r="C54" s="19" t="s">
        <v>11</v>
      </c>
      <c r="D54" s="19" t="s">
        <v>822</v>
      </c>
      <c r="E54" s="19">
        <v>40</v>
      </c>
      <c r="F54" s="16">
        <v>25</v>
      </c>
      <c r="G54" s="16" t="s">
        <v>823</v>
      </c>
      <c r="H54" s="30" t="s">
        <v>1431</v>
      </c>
      <c r="I54" s="19" t="s">
        <v>43</v>
      </c>
      <c r="J54" s="19">
        <v>0</v>
      </c>
      <c r="K54" s="19" t="s">
        <v>72</v>
      </c>
      <c r="L54" s="19" t="s">
        <v>924</v>
      </c>
      <c r="M54" s="30" t="s">
        <v>1818</v>
      </c>
      <c r="N54" s="19" t="s">
        <v>282</v>
      </c>
      <c r="O54" s="1"/>
      <c r="P54" s="2" t="str">
        <f>LEFT(Table2[[#This Row],['[4']]],FIND(" ",Table2[[#This Row],['[4']]],1)-1)</f>
        <v>620</v>
      </c>
      <c r="Q54" s="2" t="str">
        <f>MID(Table2[[#This Row],['[4']]],FIND("x",Table2[[#This Row],['[4']]],1)+2,FIND("x",Table2[[#This Row],['[4']]],7)-(FIND("x",Table2[[#This Row],['[4']]],1)+2))</f>
        <v xml:space="preserve">370 </v>
      </c>
      <c r="R54" s="2" t="str">
        <f>RIGHT(Table2[[#This Row],['[4']]],LEN(Table2[[#This Row],['[4']]])-(FIND("x",Table2[[#This Row],['[4']]],7)+1))</f>
        <v>240</v>
      </c>
      <c r="S54" s="2"/>
      <c r="T54" s="2">
        <f t="shared" si="0"/>
        <v>5.5056000000000001E-2</v>
      </c>
    </row>
    <row r="55" spans="1:20" s="19" customFormat="1" ht="45" x14ac:dyDescent="0.25">
      <c r="A55" s="19">
        <v>50</v>
      </c>
      <c r="B55" s="1" t="s">
        <v>929</v>
      </c>
      <c r="C55" s="19" t="s">
        <v>12</v>
      </c>
      <c r="D55" s="19" t="s">
        <v>930</v>
      </c>
      <c r="E55" s="19">
        <v>2</v>
      </c>
      <c r="F55" s="16">
        <v>40</v>
      </c>
      <c r="G55" s="16" t="s">
        <v>823</v>
      </c>
      <c r="H55" s="30" t="s">
        <v>1431</v>
      </c>
      <c r="I55" s="19" t="s">
        <v>43</v>
      </c>
      <c r="J55" s="19" t="s">
        <v>913</v>
      </c>
      <c r="K55" s="19" t="s">
        <v>72</v>
      </c>
      <c r="L55" s="19" t="s">
        <v>914</v>
      </c>
      <c r="M55" s="30" t="s">
        <v>1818</v>
      </c>
      <c r="N55" s="19" t="s">
        <v>931</v>
      </c>
      <c r="O55" s="1"/>
      <c r="P55" s="2" t="str">
        <f>LEFT(Table2[[#This Row],['[4']]],FIND(" ",Table2[[#This Row],['[4']]],1)-1)</f>
        <v>200</v>
      </c>
      <c r="Q55" s="2" t="str">
        <f>MID(Table2[[#This Row],['[4']]],FIND("x",Table2[[#This Row],['[4']]],1)+2,FIND("x",Table2[[#This Row],['[4']]],7)-(FIND("x",Table2[[#This Row],['[4']]],1)+2))</f>
        <v xml:space="preserve">200 </v>
      </c>
      <c r="R55" s="2" t="str">
        <f>RIGHT(Table2[[#This Row],['[4']]],LEN(Table2[[#This Row],['[4']]])-(FIND("x",Table2[[#This Row],['[4']]],7)+1))</f>
        <v>300</v>
      </c>
      <c r="S55" s="2"/>
      <c r="T55" s="2">
        <f t="shared" si="0"/>
        <v>1.2E-2</v>
      </c>
    </row>
    <row r="56" spans="1:20" s="19" customFormat="1" ht="45" x14ac:dyDescent="0.25">
      <c r="A56" s="19">
        <v>51</v>
      </c>
      <c r="B56" s="1" t="s">
        <v>929</v>
      </c>
      <c r="C56" s="19" t="s">
        <v>12</v>
      </c>
      <c r="D56" s="19" t="s">
        <v>648</v>
      </c>
      <c r="E56" s="19">
        <v>3</v>
      </c>
      <c r="F56" s="16">
        <v>20</v>
      </c>
      <c r="G56" s="16" t="s">
        <v>823</v>
      </c>
      <c r="H56" s="30" t="s">
        <v>1431</v>
      </c>
      <c r="I56" s="19" t="s">
        <v>43</v>
      </c>
      <c r="J56" s="19" t="s">
        <v>913</v>
      </c>
      <c r="K56" s="19" t="s">
        <v>72</v>
      </c>
      <c r="L56" s="19" t="s">
        <v>914</v>
      </c>
      <c r="M56" s="30" t="s">
        <v>1818</v>
      </c>
      <c r="N56" s="19" t="s">
        <v>931</v>
      </c>
      <c r="O56" s="1"/>
      <c r="P56" s="2" t="str">
        <f>LEFT(Table2[[#This Row],['[4']]],FIND(" ",Table2[[#This Row],['[4']]],1)-1)</f>
        <v>400</v>
      </c>
      <c r="Q56" s="2" t="str">
        <f>MID(Table2[[#This Row],['[4']]],FIND("x",Table2[[#This Row],['[4']]],1)+2,FIND("x",Table2[[#This Row],['[4']]],7)-(FIND("x",Table2[[#This Row],['[4']]],1)+2))</f>
        <v xml:space="preserve">400 </v>
      </c>
      <c r="R56" s="2" t="str">
        <f>RIGHT(Table2[[#This Row],['[4']]],LEN(Table2[[#This Row],['[4']]])-(FIND("x",Table2[[#This Row],['[4']]],7)+1))</f>
        <v>300</v>
      </c>
      <c r="S56" s="2"/>
      <c r="T56" s="2">
        <f t="shared" si="0"/>
        <v>4.8000000000000001E-2</v>
      </c>
    </row>
    <row r="57" spans="1:20" s="19" customFormat="1" ht="45" x14ac:dyDescent="0.25">
      <c r="A57" s="19">
        <v>52</v>
      </c>
      <c r="B57" s="1" t="s">
        <v>929</v>
      </c>
      <c r="C57" s="19" t="s">
        <v>12</v>
      </c>
      <c r="D57" s="19" t="s">
        <v>932</v>
      </c>
      <c r="E57" s="19">
        <v>0.5</v>
      </c>
      <c r="F57" s="16">
        <v>40</v>
      </c>
      <c r="G57" s="16" t="s">
        <v>823</v>
      </c>
      <c r="H57" s="30" t="s">
        <v>1431</v>
      </c>
      <c r="I57" s="19" t="s">
        <v>43</v>
      </c>
      <c r="J57" s="19" t="s">
        <v>913</v>
      </c>
      <c r="K57" s="19" t="s">
        <v>72</v>
      </c>
      <c r="L57" s="19" t="s">
        <v>914</v>
      </c>
      <c r="M57" s="30" t="s">
        <v>1818</v>
      </c>
      <c r="N57" s="19" t="s">
        <v>931</v>
      </c>
      <c r="O57" s="1"/>
      <c r="P57" s="2" t="str">
        <f>LEFT(Table2[[#This Row],['[4']]],FIND(" ",Table2[[#This Row],['[4']]],1)-1)</f>
        <v>100</v>
      </c>
      <c r="Q57" s="2" t="str">
        <f>MID(Table2[[#This Row],['[4']]],FIND("x",Table2[[#This Row],['[4']]],1)+2,FIND("x",Table2[[#This Row],['[4']]],7)-(FIND("x",Table2[[#This Row],['[4']]],1)+2))</f>
        <v xml:space="preserve">100 </v>
      </c>
      <c r="R57" s="2" t="str">
        <f>RIGHT(Table2[[#This Row],['[4']]],LEN(Table2[[#This Row],['[4']]])-(FIND("x",Table2[[#This Row],['[4']]],7)+1))</f>
        <v>150</v>
      </c>
      <c r="S57" s="2"/>
      <c r="T57" s="2">
        <f t="shared" si="0"/>
        <v>1.5E-3</v>
      </c>
    </row>
    <row r="58" spans="1:20" s="19" customFormat="1" ht="30" x14ac:dyDescent="0.25">
      <c r="A58" s="19">
        <v>53</v>
      </c>
      <c r="B58" s="1" t="s">
        <v>933</v>
      </c>
      <c r="C58" s="19" t="s">
        <v>9</v>
      </c>
      <c r="D58" s="19" t="s">
        <v>934</v>
      </c>
      <c r="E58" s="19">
        <v>15</v>
      </c>
      <c r="F58" s="16">
        <v>1</v>
      </c>
      <c r="G58" s="16" t="s">
        <v>823</v>
      </c>
      <c r="H58" s="30" t="s">
        <v>1431</v>
      </c>
      <c r="I58" s="19" t="s">
        <v>72</v>
      </c>
      <c r="J58" s="19" t="s">
        <v>935</v>
      </c>
      <c r="K58" s="19" t="s">
        <v>104</v>
      </c>
      <c r="L58" s="19" t="s">
        <v>212</v>
      </c>
      <c r="M58" s="30" t="s">
        <v>1818</v>
      </c>
      <c r="N58" s="19" t="s">
        <v>936</v>
      </c>
      <c r="O58" s="1"/>
      <c r="P58" s="2" t="str">
        <f>LEFT(Table2[[#This Row],['[4']]],FIND(" ",Table2[[#This Row],['[4']]],1)-1)</f>
        <v>272</v>
      </c>
      <c r="Q58" s="2" t="str">
        <f>MID(Table2[[#This Row],['[4']]],FIND("x",Table2[[#This Row],['[4']]],1)+2,FIND("x",Table2[[#This Row],['[4']]],7)-(FIND("x",Table2[[#This Row],['[4']]],1)+2))</f>
        <v xml:space="preserve">313 </v>
      </c>
      <c r="R58" s="2" t="str">
        <f>RIGHT(Table2[[#This Row],['[4']]],LEN(Table2[[#This Row],['[4']]])-(FIND("x",Table2[[#This Row],['[4']]],7)+1))</f>
        <v>945</v>
      </c>
      <c r="S58" s="2"/>
      <c r="T58" s="2">
        <f t="shared" si="0"/>
        <v>8.0453520000000001E-2</v>
      </c>
    </row>
    <row r="59" spans="1:20" s="19" customFormat="1" ht="90" x14ac:dyDescent="0.25">
      <c r="A59" s="19">
        <v>54</v>
      </c>
      <c r="B59" s="1" t="s">
        <v>937</v>
      </c>
      <c r="C59" s="19" t="s">
        <v>14</v>
      </c>
      <c r="D59" s="19" t="s">
        <v>938</v>
      </c>
      <c r="E59" s="19">
        <v>6</v>
      </c>
      <c r="F59" s="16">
        <v>20</v>
      </c>
      <c r="G59" s="16" t="s">
        <v>823</v>
      </c>
      <c r="H59" s="30" t="s">
        <v>1431</v>
      </c>
      <c r="I59" s="19" t="s">
        <v>43</v>
      </c>
      <c r="J59" s="19" t="s">
        <v>913</v>
      </c>
      <c r="K59" s="19" t="s">
        <v>72</v>
      </c>
      <c r="L59" s="19" t="s">
        <v>892</v>
      </c>
      <c r="M59" s="30" t="s">
        <v>1818</v>
      </c>
      <c r="N59" s="19" t="s">
        <v>939</v>
      </c>
      <c r="O59" s="1"/>
      <c r="P59" s="2" t="str">
        <f>LEFT(Table2[[#This Row],['[4']]],FIND(" ",Table2[[#This Row],['[4']]],1)-1)</f>
        <v>300</v>
      </c>
      <c r="Q59" s="2" t="str">
        <f>MID(Table2[[#This Row],['[4']]],FIND("x",Table2[[#This Row],['[4']]],1)+2,FIND("x",Table2[[#This Row],['[4']]],7)-(FIND("x",Table2[[#This Row],['[4']]],1)+2))</f>
        <v xml:space="preserve">500 </v>
      </c>
      <c r="R59" s="2" t="str">
        <f>RIGHT(Table2[[#This Row],['[4']]],LEN(Table2[[#This Row],['[4']]])-(FIND("x",Table2[[#This Row],['[4']]],7)+1))</f>
        <v>300</v>
      </c>
      <c r="S59" s="2"/>
      <c r="T59" s="2">
        <f t="shared" si="0"/>
        <v>4.4999999999999998E-2</v>
      </c>
    </row>
    <row r="60" spans="1:20" s="19" customFormat="1" ht="30" x14ac:dyDescent="0.25">
      <c r="A60" s="19">
        <v>55</v>
      </c>
      <c r="B60" s="1" t="s">
        <v>940</v>
      </c>
      <c r="C60" s="19" t="s">
        <v>7</v>
      </c>
      <c r="D60" s="19" t="s">
        <v>941</v>
      </c>
      <c r="E60" s="19">
        <v>10</v>
      </c>
      <c r="F60" s="16">
        <v>1</v>
      </c>
      <c r="G60" s="16" t="s">
        <v>823</v>
      </c>
      <c r="H60" s="30" t="s">
        <v>1431</v>
      </c>
      <c r="I60" s="19" t="s">
        <v>43</v>
      </c>
      <c r="J60" s="19" t="s">
        <v>853</v>
      </c>
      <c r="K60" s="19" t="s">
        <v>104</v>
      </c>
      <c r="L60" s="19" t="s">
        <v>826</v>
      </c>
      <c r="M60" s="30" t="s">
        <v>1818</v>
      </c>
      <c r="N60" s="19" t="s">
        <v>282</v>
      </c>
      <c r="O60" s="1"/>
      <c r="P60" s="2" t="str">
        <f>LEFT(Table2[[#This Row],['[4']]],FIND(" ",Table2[[#This Row],['[4']]],1)-1)</f>
        <v>20</v>
      </c>
      <c r="Q60" s="2" t="str">
        <f>MID(Table2[[#This Row],['[4']]],FIND("x",Table2[[#This Row],['[4']]],1)+2,FIND("x",Table2[[#This Row],['[4']]],7)-(FIND("x",Table2[[#This Row],['[4']]],1)+2))</f>
        <v xml:space="preserve">45 </v>
      </c>
      <c r="R60" s="2" t="str">
        <f>RIGHT(Table2[[#This Row],['[4']]],LEN(Table2[[#This Row],['[4']]])-(FIND("x",Table2[[#This Row],['[4']]],7)+1))</f>
        <v>40</v>
      </c>
      <c r="S60" s="2"/>
      <c r="T60" s="2">
        <f t="shared" si="0"/>
        <v>3.6000000000000001E-5</v>
      </c>
    </row>
    <row r="61" spans="1:20" s="19" customFormat="1" ht="30" x14ac:dyDescent="0.25">
      <c r="A61" s="19">
        <v>56</v>
      </c>
      <c r="B61" s="1" t="s">
        <v>940</v>
      </c>
      <c r="C61" s="19" t="s">
        <v>7</v>
      </c>
      <c r="D61" s="19" t="s">
        <v>941</v>
      </c>
      <c r="E61" s="19">
        <v>10</v>
      </c>
      <c r="F61" s="16">
        <v>1</v>
      </c>
      <c r="G61" s="16" t="s">
        <v>823</v>
      </c>
      <c r="H61" s="30" t="s">
        <v>1431</v>
      </c>
      <c r="I61" s="19" t="s">
        <v>43</v>
      </c>
      <c r="J61" s="19" t="s">
        <v>923</v>
      </c>
      <c r="K61" s="19" t="s">
        <v>72</v>
      </c>
      <c r="L61" s="19" t="s">
        <v>924</v>
      </c>
      <c r="M61" s="30" t="s">
        <v>1818</v>
      </c>
      <c r="N61" s="19" t="s">
        <v>282</v>
      </c>
      <c r="O61" s="1"/>
      <c r="P61" s="2" t="str">
        <f>LEFT(Table2[[#This Row],['[4']]],FIND(" ",Table2[[#This Row],['[4']]],1)-1)</f>
        <v>20</v>
      </c>
      <c r="Q61" s="2" t="str">
        <f>MID(Table2[[#This Row],['[4']]],FIND("x",Table2[[#This Row],['[4']]],1)+2,FIND("x",Table2[[#This Row],['[4']]],7)-(FIND("x",Table2[[#This Row],['[4']]],1)+2))</f>
        <v xml:space="preserve">45 </v>
      </c>
      <c r="R61" s="2" t="str">
        <f>RIGHT(Table2[[#This Row],['[4']]],LEN(Table2[[#This Row],['[4']]])-(FIND("x",Table2[[#This Row],['[4']]],7)+1))</f>
        <v>40</v>
      </c>
      <c r="S61" s="2"/>
      <c r="T61" s="2">
        <f t="shared" si="0"/>
        <v>3.6000000000000001E-5</v>
      </c>
    </row>
    <row r="62" spans="1:20" s="19" customFormat="1" ht="30" x14ac:dyDescent="0.25">
      <c r="A62" s="19">
        <v>57</v>
      </c>
      <c r="B62" s="1" t="s">
        <v>940</v>
      </c>
      <c r="C62" s="19" t="s">
        <v>7</v>
      </c>
      <c r="D62" s="19" t="s">
        <v>941</v>
      </c>
      <c r="E62" s="19">
        <v>10</v>
      </c>
      <c r="F62" s="16">
        <v>1</v>
      </c>
      <c r="G62" s="16" t="s">
        <v>823</v>
      </c>
      <c r="H62" s="30" t="s">
        <v>1431</v>
      </c>
      <c r="I62" s="19" t="s">
        <v>43</v>
      </c>
      <c r="J62" s="19" t="s">
        <v>849</v>
      </c>
      <c r="K62" s="19" t="s">
        <v>104</v>
      </c>
      <c r="L62" s="19" t="s">
        <v>850</v>
      </c>
      <c r="M62" s="30" t="s">
        <v>1818</v>
      </c>
      <c r="N62" s="19" t="s">
        <v>282</v>
      </c>
      <c r="O62" s="1"/>
      <c r="P62" s="2" t="str">
        <f>LEFT(Table2[[#This Row],['[4']]],FIND(" ",Table2[[#This Row],['[4']]],1)-1)</f>
        <v>20</v>
      </c>
      <c r="Q62" s="2" t="str">
        <f>MID(Table2[[#This Row],['[4']]],FIND("x",Table2[[#This Row],['[4']]],1)+2,FIND("x",Table2[[#This Row],['[4']]],7)-(FIND("x",Table2[[#This Row],['[4']]],1)+2))</f>
        <v xml:space="preserve">45 </v>
      </c>
      <c r="R62" s="2" t="str">
        <f>RIGHT(Table2[[#This Row],['[4']]],LEN(Table2[[#This Row],['[4']]])-(FIND("x",Table2[[#This Row],['[4']]],7)+1))</f>
        <v>40</v>
      </c>
      <c r="S62" s="2"/>
      <c r="T62" s="2">
        <f t="shared" si="0"/>
        <v>3.6000000000000001E-5</v>
      </c>
    </row>
    <row r="63" spans="1:20" s="19" customFormat="1" ht="30" x14ac:dyDescent="0.25">
      <c r="A63" s="19">
        <v>58</v>
      </c>
      <c r="B63" s="1" t="s">
        <v>942</v>
      </c>
      <c r="C63" s="19" t="s">
        <v>7</v>
      </c>
      <c r="D63" s="19" t="s">
        <v>943</v>
      </c>
      <c r="E63" s="19">
        <v>2</v>
      </c>
      <c r="F63" s="16">
        <v>1</v>
      </c>
      <c r="G63" s="16" t="s">
        <v>823</v>
      </c>
      <c r="H63" s="30" t="s">
        <v>1431</v>
      </c>
      <c r="I63" s="19" t="s">
        <v>43</v>
      </c>
      <c r="J63" s="19" t="s">
        <v>923</v>
      </c>
      <c r="K63" s="19" t="s">
        <v>72</v>
      </c>
      <c r="L63" s="19" t="s">
        <v>924</v>
      </c>
      <c r="M63" s="30" t="s">
        <v>1818</v>
      </c>
      <c r="N63" s="19" t="s">
        <v>282</v>
      </c>
      <c r="O63" s="1"/>
      <c r="P63" s="2" t="str">
        <f>LEFT(Table2[[#This Row],['[4']]],FIND(" ",Table2[[#This Row],['[4']]],1)-1)</f>
        <v>40</v>
      </c>
      <c r="Q63" s="2" t="str">
        <f>MID(Table2[[#This Row],['[4']]],FIND("x",Table2[[#This Row],['[4']]],1)+2,FIND("x",Table2[[#This Row],['[4']]],7)-(FIND("x",Table2[[#This Row],['[4']]],1)+2))</f>
        <v xml:space="preserve">30 </v>
      </c>
      <c r="R63" s="2" t="str">
        <f>RIGHT(Table2[[#This Row],['[4']]],LEN(Table2[[#This Row],['[4']]])-(FIND("x",Table2[[#This Row],['[4']]],7)+1))</f>
        <v>10</v>
      </c>
      <c r="S63" s="2"/>
      <c r="T63" s="2">
        <f t="shared" si="0"/>
        <v>1.2E-5</v>
      </c>
    </row>
    <row r="64" spans="1:20" s="19" customFormat="1" ht="30" x14ac:dyDescent="0.25">
      <c r="A64" s="19">
        <v>59</v>
      </c>
      <c r="B64" s="1" t="s">
        <v>942</v>
      </c>
      <c r="C64" s="19" t="s">
        <v>7</v>
      </c>
      <c r="D64" s="19" t="s">
        <v>943</v>
      </c>
      <c r="E64" s="19">
        <v>2</v>
      </c>
      <c r="F64" s="16">
        <v>1</v>
      </c>
      <c r="G64" s="16" t="s">
        <v>823</v>
      </c>
      <c r="H64" s="30" t="s">
        <v>1431</v>
      </c>
      <c r="I64" s="19" t="s">
        <v>43</v>
      </c>
      <c r="J64" s="19" t="s">
        <v>829</v>
      </c>
      <c r="K64" s="19" t="s">
        <v>72</v>
      </c>
      <c r="L64" s="19" t="s">
        <v>830</v>
      </c>
      <c r="M64" s="30" t="s">
        <v>1818</v>
      </c>
      <c r="N64" s="19" t="s">
        <v>282</v>
      </c>
      <c r="O64" s="1"/>
      <c r="P64" s="2" t="str">
        <f>LEFT(Table2[[#This Row],['[4']]],FIND(" ",Table2[[#This Row],['[4']]],1)-1)</f>
        <v>40</v>
      </c>
      <c r="Q64" s="2" t="str">
        <f>MID(Table2[[#This Row],['[4']]],FIND("x",Table2[[#This Row],['[4']]],1)+2,FIND("x",Table2[[#This Row],['[4']]],7)-(FIND("x",Table2[[#This Row],['[4']]],1)+2))</f>
        <v xml:space="preserve">30 </v>
      </c>
      <c r="R64" s="2" t="str">
        <f>RIGHT(Table2[[#This Row],['[4']]],LEN(Table2[[#This Row],['[4']]])-(FIND("x",Table2[[#This Row],['[4']]],7)+1))</f>
        <v>10</v>
      </c>
      <c r="S64" s="2"/>
      <c r="T64" s="2">
        <f t="shared" si="0"/>
        <v>1.2E-5</v>
      </c>
    </row>
    <row r="65" spans="1:20" s="19" customFormat="1" ht="30" x14ac:dyDescent="0.25">
      <c r="A65" s="19">
        <v>60</v>
      </c>
      <c r="B65" s="1" t="s">
        <v>942</v>
      </c>
      <c r="C65" s="19" t="s">
        <v>7</v>
      </c>
      <c r="D65" s="19" t="s">
        <v>943</v>
      </c>
      <c r="E65" s="19">
        <v>2</v>
      </c>
      <c r="F65" s="16">
        <v>1</v>
      </c>
      <c r="G65" s="16" t="s">
        <v>823</v>
      </c>
      <c r="H65" s="30" t="s">
        <v>1431</v>
      </c>
      <c r="I65" s="19" t="s">
        <v>43</v>
      </c>
      <c r="J65" s="19" t="s">
        <v>849</v>
      </c>
      <c r="K65" s="19" t="s">
        <v>104</v>
      </c>
      <c r="L65" s="19" t="s">
        <v>850</v>
      </c>
      <c r="M65" s="30" t="s">
        <v>1818</v>
      </c>
      <c r="N65" s="19" t="s">
        <v>282</v>
      </c>
      <c r="O65" s="1"/>
      <c r="P65" s="2" t="str">
        <f>LEFT(Table2[[#This Row],['[4']]],FIND(" ",Table2[[#This Row],['[4']]],1)-1)</f>
        <v>40</v>
      </c>
      <c r="Q65" s="2" t="str">
        <f>MID(Table2[[#This Row],['[4']]],FIND("x",Table2[[#This Row],['[4']]],1)+2,FIND("x",Table2[[#This Row],['[4']]],7)-(FIND("x",Table2[[#This Row],['[4']]],1)+2))</f>
        <v xml:space="preserve">30 </v>
      </c>
      <c r="R65" s="2" t="str">
        <f>RIGHT(Table2[[#This Row],['[4']]],LEN(Table2[[#This Row],['[4']]])-(FIND("x",Table2[[#This Row],['[4']]],7)+1))</f>
        <v>10</v>
      </c>
      <c r="S65" s="2"/>
      <c r="T65" s="2">
        <f t="shared" si="0"/>
        <v>1.2E-5</v>
      </c>
    </row>
    <row r="66" spans="1:20" s="19" customFormat="1" ht="30" x14ac:dyDescent="0.25">
      <c r="A66" s="19">
        <v>61</v>
      </c>
      <c r="B66" s="1" t="s">
        <v>942</v>
      </c>
      <c r="C66" s="19" t="s">
        <v>7</v>
      </c>
      <c r="D66" s="19" t="s">
        <v>943</v>
      </c>
      <c r="E66" s="19">
        <v>2</v>
      </c>
      <c r="F66" s="16">
        <v>1</v>
      </c>
      <c r="G66" s="16" t="s">
        <v>823</v>
      </c>
      <c r="H66" s="30" t="s">
        <v>1431</v>
      </c>
      <c r="I66" s="19" t="s">
        <v>43</v>
      </c>
      <c r="J66" s="19" t="s">
        <v>849</v>
      </c>
      <c r="K66" s="19" t="s">
        <v>104</v>
      </c>
      <c r="L66" s="19" t="s">
        <v>850</v>
      </c>
      <c r="M66" s="30" t="s">
        <v>1818</v>
      </c>
      <c r="N66" s="19" t="s">
        <v>282</v>
      </c>
      <c r="O66" s="1"/>
      <c r="P66" s="2" t="str">
        <f>LEFT(Table2[[#This Row],['[4']]],FIND(" ",Table2[[#This Row],['[4']]],1)-1)</f>
        <v>40</v>
      </c>
      <c r="Q66" s="2" t="str">
        <f>MID(Table2[[#This Row],['[4']]],FIND("x",Table2[[#This Row],['[4']]],1)+2,FIND("x",Table2[[#This Row],['[4']]],7)-(FIND("x",Table2[[#This Row],['[4']]],1)+2))</f>
        <v xml:space="preserve">30 </v>
      </c>
      <c r="R66" s="2" t="str">
        <f>RIGHT(Table2[[#This Row],['[4']]],LEN(Table2[[#This Row],['[4']]])-(FIND("x",Table2[[#This Row],['[4']]],7)+1))</f>
        <v>10</v>
      </c>
      <c r="S66" s="2"/>
      <c r="T66" s="2">
        <f t="shared" si="0"/>
        <v>1.2E-5</v>
      </c>
    </row>
    <row r="67" spans="1:20" s="19" customFormat="1" ht="30" x14ac:dyDescent="0.25">
      <c r="A67" s="19">
        <v>62</v>
      </c>
      <c r="B67" s="1" t="s">
        <v>944</v>
      </c>
      <c r="C67" s="19" t="s">
        <v>7</v>
      </c>
      <c r="D67" s="19" t="s">
        <v>945</v>
      </c>
      <c r="E67" s="19">
        <v>2</v>
      </c>
      <c r="F67" s="16">
        <v>1</v>
      </c>
      <c r="G67" s="16" t="s">
        <v>823</v>
      </c>
      <c r="H67" s="30" t="s">
        <v>1431</v>
      </c>
      <c r="I67" s="19" t="s">
        <v>43</v>
      </c>
      <c r="J67" s="19" t="s">
        <v>865</v>
      </c>
      <c r="K67" s="19" t="s">
        <v>72</v>
      </c>
      <c r="L67" s="19" t="s">
        <v>815</v>
      </c>
      <c r="M67" s="30" t="s">
        <v>1818</v>
      </c>
      <c r="N67" s="19" t="s">
        <v>282</v>
      </c>
      <c r="O67" s="1"/>
      <c r="P67" s="2" t="str">
        <f>LEFT(Table2[[#This Row],['[4']]],FIND(" ",Table2[[#This Row],['[4']]],1)-1)</f>
        <v>25</v>
      </c>
      <c r="Q67" s="2" t="str">
        <f>MID(Table2[[#This Row],['[4']]],FIND("x",Table2[[#This Row],['[4']]],1)+2,FIND("x",Table2[[#This Row],['[4']]],7)-(FIND("x",Table2[[#This Row],['[4']]],1)+2))</f>
        <v xml:space="preserve">35 </v>
      </c>
      <c r="R67" s="2" t="str">
        <f>RIGHT(Table2[[#This Row],['[4']]],LEN(Table2[[#This Row],['[4']]])-(FIND("x",Table2[[#This Row],['[4']]],7)+1))</f>
        <v>10</v>
      </c>
      <c r="S67" s="2"/>
      <c r="T67" s="2">
        <f t="shared" si="0"/>
        <v>8.7499999999999992E-6</v>
      </c>
    </row>
    <row r="68" spans="1:20" s="19" customFormat="1" ht="30" x14ac:dyDescent="0.25">
      <c r="A68" s="19">
        <v>63</v>
      </c>
      <c r="B68" s="1" t="s">
        <v>946</v>
      </c>
      <c r="C68" s="19" t="s">
        <v>7</v>
      </c>
      <c r="D68" s="19" t="s">
        <v>947</v>
      </c>
      <c r="E68" s="19">
        <v>5</v>
      </c>
      <c r="F68" s="16">
        <v>1</v>
      </c>
      <c r="G68" s="16" t="s">
        <v>823</v>
      </c>
      <c r="H68" s="30" t="s">
        <v>1431</v>
      </c>
      <c r="I68" s="19" t="s">
        <v>43</v>
      </c>
      <c r="J68" s="19" t="s">
        <v>849</v>
      </c>
      <c r="K68" s="19" t="s">
        <v>104</v>
      </c>
      <c r="L68" s="19" t="s">
        <v>850</v>
      </c>
      <c r="M68" s="30" t="s">
        <v>1818</v>
      </c>
      <c r="N68" s="19" t="s">
        <v>282</v>
      </c>
      <c r="O68" s="1"/>
      <c r="P68" s="2" t="str">
        <f>LEFT(Table2[[#This Row],['[4']]],FIND(" ",Table2[[#This Row],['[4']]],1)-1)</f>
        <v>35</v>
      </c>
      <c r="Q68" s="2" t="str">
        <f>MID(Table2[[#This Row],['[4']]],FIND("x",Table2[[#This Row],['[4']]],1)+2,FIND("x",Table2[[#This Row],['[4']]],7)-(FIND("x",Table2[[#This Row],['[4']]],1)+2))</f>
        <v xml:space="preserve">35 </v>
      </c>
      <c r="R68" s="2" t="str">
        <f>RIGHT(Table2[[#This Row],['[4']]],LEN(Table2[[#This Row],['[4']]])-(FIND("x",Table2[[#This Row],['[4']]],7)+1))</f>
        <v>30</v>
      </c>
      <c r="S68" s="2"/>
      <c r="T68" s="2">
        <f t="shared" si="0"/>
        <v>3.6749999999999999E-5</v>
      </c>
    </row>
    <row r="69" spans="1:20" s="19" customFormat="1" ht="30" x14ac:dyDescent="0.25">
      <c r="A69" s="19">
        <v>64</v>
      </c>
      <c r="B69" s="1" t="s">
        <v>948</v>
      </c>
      <c r="C69" s="19" t="s">
        <v>7</v>
      </c>
      <c r="D69" s="19" t="s">
        <v>947</v>
      </c>
      <c r="E69" s="19">
        <v>5</v>
      </c>
      <c r="F69" s="16">
        <v>1</v>
      </c>
      <c r="G69" s="16" t="s">
        <v>823</v>
      </c>
      <c r="H69" s="30" t="s">
        <v>1431</v>
      </c>
      <c r="I69" s="19" t="s">
        <v>43</v>
      </c>
      <c r="J69" s="19" t="s">
        <v>825</v>
      </c>
      <c r="K69" s="19" t="s">
        <v>72</v>
      </c>
      <c r="L69" s="19" t="s">
        <v>928</v>
      </c>
      <c r="M69" s="30" t="s">
        <v>1818</v>
      </c>
      <c r="N69" s="19" t="s">
        <v>282</v>
      </c>
      <c r="O69" s="1"/>
      <c r="P69" s="2" t="str">
        <f>LEFT(Table2[[#This Row],['[4']]],FIND(" ",Table2[[#This Row],['[4']]],1)-1)</f>
        <v>35</v>
      </c>
      <c r="Q69" s="2" t="str">
        <f>MID(Table2[[#This Row],['[4']]],FIND("x",Table2[[#This Row],['[4']]],1)+2,FIND("x",Table2[[#This Row],['[4']]],7)-(FIND("x",Table2[[#This Row],['[4']]],1)+2))</f>
        <v xml:space="preserve">35 </v>
      </c>
      <c r="R69" s="2" t="str">
        <f>RIGHT(Table2[[#This Row],['[4']]],LEN(Table2[[#This Row],['[4']]])-(FIND("x",Table2[[#This Row],['[4']]],7)+1))</f>
        <v>30</v>
      </c>
      <c r="S69" s="2"/>
      <c r="T69" s="2">
        <f t="shared" si="0"/>
        <v>3.6749999999999999E-5</v>
      </c>
    </row>
    <row r="70" spans="1:20" s="19" customFormat="1" ht="30" x14ac:dyDescent="0.25">
      <c r="A70" s="19">
        <v>65</v>
      </c>
      <c r="B70" s="1" t="s">
        <v>949</v>
      </c>
      <c r="C70" s="19" t="s">
        <v>7</v>
      </c>
      <c r="D70" s="19" t="s">
        <v>950</v>
      </c>
      <c r="E70" s="19">
        <v>3</v>
      </c>
      <c r="F70" s="16">
        <v>1</v>
      </c>
      <c r="G70" s="16" t="s">
        <v>823</v>
      </c>
      <c r="H70" s="30" t="s">
        <v>1431</v>
      </c>
      <c r="I70" s="19" t="s">
        <v>43</v>
      </c>
      <c r="J70" s="19" t="s">
        <v>829</v>
      </c>
      <c r="K70" s="19" t="s">
        <v>72</v>
      </c>
      <c r="L70" s="19" t="s">
        <v>830</v>
      </c>
      <c r="M70" s="30" t="s">
        <v>1818</v>
      </c>
      <c r="N70" s="19" t="s">
        <v>282</v>
      </c>
      <c r="O70" s="1"/>
      <c r="P70" s="2" t="str">
        <f>LEFT(Table2[[#This Row],['[4']]],FIND(" ",Table2[[#This Row],['[4']]],1)-1)</f>
        <v>25</v>
      </c>
      <c r="Q70" s="2" t="str">
        <f>MID(Table2[[#This Row],['[4']]],FIND("x",Table2[[#This Row],['[4']]],1)+2,FIND("x",Table2[[#This Row],['[4']]],7)-(FIND("x",Table2[[#This Row],['[4']]],1)+2))</f>
        <v xml:space="preserve">35 </v>
      </c>
      <c r="R70" s="2" t="str">
        <f>RIGHT(Table2[[#This Row],['[4']]],LEN(Table2[[#This Row],['[4']]])-(FIND("x",Table2[[#This Row],['[4']]],7)+1))</f>
        <v>5</v>
      </c>
      <c r="S70" s="2"/>
      <c r="T70" s="2">
        <f t="shared" si="0"/>
        <v>4.3749999999999996E-6</v>
      </c>
    </row>
    <row r="71" spans="1:20" s="19" customFormat="1" ht="45" x14ac:dyDescent="0.25">
      <c r="A71" s="19">
        <v>66</v>
      </c>
      <c r="B71" s="1" t="s">
        <v>951</v>
      </c>
      <c r="C71" s="19" t="s">
        <v>7</v>
      </c>
      <c r="D71" s="19" t="s">
        <v>952</v>
      </c>
      <c r="E71" s="19">
        <v>3</v>
      </c>
      <c r="F71" s="16">
        <v>1</v>
      </c>
      <c r="G71" s="16" t="s">
        <v>823</v>
      </c>
      <c r="H71" s="30" t="s">
        <v>1431</v>
      </c>
      <c r="I71" s="19" t="s">
        <v>43</v>
      </c>
      <c r="J71" s="19" t="s">
        <v>829</v>
      </c>
      <c r="K71" s="19" t="s">
        <v>72</v>
      </c>
      <c r="L71" s="19" t="s">
        <v>830</v>
      </c>
      <c r="M71" s="30" t="s">
        <v>1818</v>
      </c>
      <c r="N71" s="19" t="s">
        <v>282</v>
      </c>
      <c r="O71" s="1"/>
      <c r="P71" s="2" t="str">
        <f>LEFT(Table2[[#This Row],['[4']]],FIND(" ",Table2[[#This Row],['[4']]],1)-1)</f>
        <v>35</v>
      </c>
      <c r="Q71" s="2" t="str">
        <f>MID(Table2[[#This Row],['[4']]],FIND("x",Table2[[#This Row],['[4']]],1)+2,FIND("x",Table2[[#This Row],['[4']]],7)-(FIND("x",Table2[[#This Row],['[4']]],1)+2))</f>
        <v xml:space="preserve">25 </v>
      </c>
      <c r="R71" s="2" t="str">
        <f>RIGHT(Table2[[#This Row],['[4']]],LEN(Table2[[#This Row],['[4']]])-(FIND("x",Table2[[#This Row],['[4']]],7)+1))</f>
        <v>5</v>
      </c>
      <c r="S71" s="2"/>
      <c r="T71" s="2">
        <f t="shared" ref="T71:T133" si="1">P71*Q71*R71/1000000000</f>
        <v>4.3749999999999996E-6</v>
      </c>
    </row>
    <row r="72" spans="1:20" s="19" customFormat="1" ht="30" x14ac:dyDescent="0.25">
      <c r="A72" s="19">
        <v>67</v>
      </c>
      <c r="B72" s="1" t="s">
        <v>953</v>
      </c>
      <c r="C72" s="19" t="s">
        <v>7</v>
      </c>
      <c r="D72" s="19" t="s">
        <v>954</v>
      </c>
      <c r="E72" s="19">
        <v>3</v>
      </c>
      <c r="F72" s="16">
        <v>1</v>
      </c>
      <c r="G72" s="16" t="s">
        <v>823</v>
      </c>
      <c r="H72" s="30" t="s">
        <v>1431</v>
      </c>
      <c r="I72" s="19" t="s">
        <v>43</v>
      </c>
      <c r="J72" s="19" t="s">
        <v>955</v>
      </c>
      <c r="K72" s="19" t="s">
        <v>72</v>
      </c>
      <c r="L72" s="19" t="s">
        <v>815</v>
      </c>
      <c r="M72" s="30" t="s">
        <v>1818</v>
      </c>
      <c r="N72" s="19" t="s">
        <v>282</v>
      </c>
      <c r="O72" s="1"/>
      <c r="P72" s="2" t="str">
        <f>LEFT(Table2[[#This Row],['[4']]],FIND(" ",Table2[[#This Row],['[4']]],1)-1)</f>
        <v>40</v>
      </c>
      <c r="Q72" s="2" t="str">
        <f>MID(Table2[[#This Row],['[4']]],FIND("x",Table2[[#This Row],['[4']]],1)+2,FIND("x",Table2[[#This Row],['[4']]],7)-(FIND("x",Table2[[#This Row],['[4']]],1)+2))</f>
        <v xml:space="preserve">30 </v>
      </c>
      <c r="R72" s="2" t="str">
        <f>RIGHT(Table2[[#This Row],['[4']]],LEN(Table2[[#This Row],['[4']]])-(FIND("x",Table2[[#This Row],['[4']]],7)+1))</f>
        <v>5</v>
      </c>
      <c r="S72" s="2"/>
      <c r="T72" s="2">
        <f t="shared" si="1"/>
        <v>6.0000000000000002E-6</v>
      </c>
    </row>
    <row r="73" spans="1:20" s="19" customFormat="1" ht="30" x14ac:dyDescent="0.25">
      <c r="A73" s="19">
        <v>68</v>
      </c>
      <c r="B73" s="1" t="s">
        <v>956</v>
      </c>
      <c r="C73" s="19" t="s">
        <v>7</v>
      </c>
      <c r="D73" s="19" t="s">
        <v>957</v>
      </c>
      <c r="E73" s="19">
        <v>3</v>
      </c>
      <c r="F73" s="16">
        <v>1</v>
      </c>
      <c r="G73" s="16" t="s">
        <v>823</v>
      </c>
      <c r="H73" s="30" t="s">
        <v>1431</v>
      </c>
      <c r="I73" s="19" t="s">
        <v>43</v>
      </c>
      <c r="J73" s="19" t="s">
        <v>955</v>
      </c>
      <c r="K73" s="19" t="s">
        <v>72</v>
      </c>
      <c r="L73" s="19" t="s">
        <v>815</v>
      </c>
      <c r="M73" s="30" t="s">
        <v>1818</v>
      </c>
      <c r="N73" s="19" t="s">
        <v>282</v>
      </c>
      <c r="O73" s="1"/>
      <c r="P73" s="2" t="str">
        <f>LEFT(Table2[[#This Row],['[4']]],FIND(" ",Table2[[#This Row],['[4']]],1)-1)</f>
        <v>20</v>
      </c>
      <c r="Q73" s="2" t="str">
        <f>MID(Table2[[#This Row],['[4']]],FIND("x",Table2[[#This Row],['[4']]],1)+2,FIND("x",Table2[[#This Row],['[4']]],7)-(FIND("x",Table2[[#This Row],['[4']]],1)+2))</f>
        <v xml:space="preserve">35 </v>
      </c>
      <c r="R73" s="2" t="str">
        <f>RIGHT(Table2[[#This Row],['[4']]],LEN(Table2[[#This Row],['[4']]])-(FIND("x",Table2[[#This Row],['[4']]],7)+1))</f>
        <v>10</v>
      </c>
      <c r="S73" s="2"/>
      <c r="T73" s="2">
        <f t="shared" si="1"/>
        <v>6.9999999999999999E-6</v>
      </c>
    </row>
    <row r="74" spans="1:20" s="19" customFormat="1" ht="30" x14ac:dyDescent="0.25">
      <c r="A74" s="19">
        <v>69</v>
      </c>
      <c r="B74" s="1" t="s">
        <v>953</v>
      </c>
      <c r="C74" s="19" t="s">
        <v>7</v>
      </c>
      <c r="D74" s="19" t="s">
        <v>954</v>
      </c>
      <c r="E74" s="19">
        <v>3</v>
      </c>
      <c r="F74" s="16">
        <v>1</v>
      </c>
      <c r="G74" s="16" t="s">
        <v>823</v>
      </c>
      <c r="H74" s="30" t="s">
        <v>1431</v>
      </c>
      <c r="I74" s="19" t="s">
        <v>43</v>
      </c>
      <c r="J74" s="19" t="s">
        <v>865</v>
      </c>
      <c r="K74" s="19" t="s">
        <v>72</v>
      </c>
      <c r="L74" s="19" t="s">
        <v>815</v>
      </c>
      <c r="M74" s="30" t="s">
        <v>1818</v>
      </c>
      <c r="N74" s="19" t="s">
        <v>282</v>
      </c>
      <c r="O74" s="1"/>
      <c r="P74" s="2" t="str">
        <f>LEFT(Table2[[#This Row],['[4']]],FIND(" ",Table2[[#This Row],['[4']]],1)-1)</f>
        <v>40</v>
      </c>
      <c r="Q74" s="2" t="str">
        <f>MID(Table2[[#This Row],['[4']]],FIND("x",Table2[[#This Row],['[4']]],1)+2,FIND("x",Table2[[#This Row],['[4']]],7)-(FIND("x",Table2[[#This Row],['[4']]],1)+2))</f>
        <v xml:space="preserve">30 </v>
      </c>
      <c r="R74" s="2" t="str">
        <f>RIGHT(Table2[[#This Row],['[4']]],LEN(Table2[[#This Row],['[4']]])-(FIND("x",Table2[[#This Row],['[4']]],7)+1))</f>
        <v>5</v>
      </c>
      <c r="S74" s="2"/>
      <c r="T74" s="2">
        <f t="shared" si="1"/>
        <v>6.0000000000000002E-6</v>
      </c>
    </row>
    <row r="75" spans="1:20" s="19" customFormat="1" ht="45" x14ac:dyDescent="0.25">
      <c r="A75" s="19">
        <v>70</v>
      </c>
      <c r="B75" s="1" t="s">
        <v>958</v>
      </c>
      <c r="C75" s="19" t="s">
        <v>7</v>
      </c>
      <c r="D75" s="19" t="s">
        <v>959</v>
      </c>
      <c r="E75" s="19">
        <v>3</v>
      </c>
      <c r="F75" s="16">
        <v>1</v>
      </c>
      <c r="G75" s="16" t="s">
        <v>823</v>
      </c>
      <c r="H75" s="30" t="s">
        <v>1431</v>
      </c>
      <c r="I75" s="19" t="s">
        <v>43</v>
      </c>
      <c r="J75" s="19" t="s">
        <v>853</v>
      </c>
      <c r="K75" s="19" t="s">
        <v>72</v>
      </c>
      <c r="L75" s="19" t="s">
        <v>830</v>
      </c>
      <c r="M75" s="30" t="s">
        <v>1818</v>
      </c>
      <c r="N75" s="19" t="s">
        <v>282</v>
      </c>
      <c r="O75" s="1"/>
      <c r="P75" s="2" t="str">
        <f>LEFT(Table2[[#This Row],['[4']]],FIND(" ",Table2[[#This Row],['[4']]],1)-1)</f>
        <v>80</v>
      </c>
      <c r="Q75" s="2" t="str">
        <f>MID(Table2[[#This Row],['[4']]],FIND("x",Table2[[#This Row],['[4']]],1)+2,FIND("x",Table2[[#This Row],['[4']]],7)-(FIND("x",Table2[[#This Row],['[4']]],1)+2))</f>
        <v xml:space="preserve">50 </v>
      </c>
      <c r="R75" s="2" t="str">
        <f>RIGHT(Table2[[#This Row],['[4']]],LEN(Table2[[#This Row],['[4']]])-(FIND("x",Table2[[#This Row],['[4']]],7)+1))</f>
        <v>10</v>
      </c>
      <c r="S75" s="2"/>
      <c r="T75" s="2">
        <f t="shared" si="1"/>
        <v>4.0000000000000003E-5</v>
      </c>
    </row>
    <row r="76" spans="1:20" s="19" customFormat="1" ht="45" x14ac:dyDescent="0.25">
      <c r="A76" s="19">
        <v>71</v>
      </c>
      <c r="B76" s="1" t="s">
        <v>951</v>
      </c>
      <c r="C76" s="19" t="s">
        <v>7</v>
      </c>
      <c r="D76" s="19" t="s">
        <v>952</v>
      </c>
      <c r="E76" s="19">
        <v>3</v>
      </c>
      <c r="F76" s="16">
        <v>1</v>
      </c>
      <c r="G76" s="16" t="s">
        <v>823</v>
      </c>
      <c r="H76" s="30" t="s">
        <v>1431</v>
      </c>
      <c r="I76" s="19" t="s">
        <v>43</v>
      </c>
      <c r="J76" s="19" t="s">
        <v>829</v>
      </c>
      <c r="K76" s="19" t="s">
        <v>72</v>
      </c>
      <c r="L76" s="19" t="s">
        <v>830</v>
      </c>
      <c r="M76" s="30" t="s">
        <v>1818</v>
      </c>
      <c r="N76" s="19" t="s">
        <v>282</v>
      </c>
      <c r="O76" s="1"/>
      <c r="P76" s="2" t="str">
        <f>LEFT(Table2[[#This Row],['[4']]],FIND(" ",Table2[[#This Row],['[4']]],1)-1)</f>
        <v>35</v>
      </c>
      <c r="Q76" s="2" t="str">
        <f>MID(Table2[[#This Row],['[4']]],FIND("x",Table2[[#This Row],['[4']]],1)+2,FIND("x",Table2[[#This Row],['[4']]],7)-(FIND("x",Table2[[#This Row],['[4']]],1)+2))</f>
        <v xml:space="preserve">25 </v>
      </c>
      <c r="R76" s="2" t="str">
        <f>RIGHT(Table2[[#This Row],['[4']]],LEN(Table2[[#This Row],['[4']]])-(FIND("x",Table2[[#This Row],['[4']]],7)+1))</f>
        <v>5</v>
      </c>
      <c r="S76" s="2"/>
      <c r="T76" s="2">
        <f t="shared" si="1"/>
        <v>4.3749999999999996E-6</v>
      </c>
    </row>
    <row r="77" spans="1:20" s="19" customFormat="1" ht="30" x14ac:dyDescent="0.25">
      <c r="A77" s="19">
        <v>72</v>
      </c>
      <c r="B77" s="1" t="s">
        <v>960</v>
      </c>
      <c r="C77" s="19" t="s">
        <v>7</v>
      </c>
      <c r="D77" s="19" t="s">
        <v>961</v>
      </c>
      <c r="E77" s="19">
        <v>20</v>
      </c>
      <c r="F77" s="16">
        <v>1</v>
      </c>
      <c r="G77" s="16" t="s">
        <v>823</v>
      </c>
      <c r="H77" s="30" t="s">
        <v>1431</v>
      </c>
      <c r="I77" s="19" t="s">
        <v>43</v>
      </c>
      <c r="J77" s="19" t="s">
        <v>853</v>
      </c>
      <c r="K77" s="19" t="s">
        <v>104</v>
      </c>
      <c r="L77" s="19" t="s">
        <v>826</v>
      </c>
      <c r="M77" s="30" t="s">
        <v>1818</v>
      </c>
      <c r="N77" s="19" t="s">
        <v>282</v>
      </c>
      <c r="O77" s="1"/>
      <c r="P77" s="2" t="str">
        <f>LEFT(Table2[[#This Row],['[4']]],FIND(" ",Table2[[#This Row],['[4']]],1)-1)</f>
        <v>60</v>
      </c>
      <c r="Q77" s="2" t="str">
        <f>MID(Table2[[#This Row],['[4']]],FIND("x",Table2[[#This Row],['[4']]],1)+2,FIND("x",Table2[[#This Row],['[4']]],7)-(FIND("x",Table2[[#This Row],['[4']]],1)+2))</f>
        <v xml:space="preserve">55 </v>
      </c>
      <c r="R77" s="2" t="str">
        <f>RIGHT(Table2[[#This Row],['[4']]],LEN(Table2[[#This Row],['[4']]])-(FIND("x",Table2[[#This Row],['[4']]],7)+1))</f>
        <v>50</v>
      </c>
      <c r="S77" s="2"/>
      <c r="T77" s="2">
        <f t="shared" si="1"/>
        <v>1.65E-4</v>
      </c>
    </row>
    <row r="78" spans="1:20" s="19" customFormat="1" ht="30" x14ac:dyDescent="0.25">
      <c r="A78" s="19">
        <v>73</v>
      </c>
      <c r="B78" s="1" t="s">
        <v>942</v>
      </c>
      <c r="C78" s="19" t="s">
        <v>7</v>
      </c>
      <c r="D78" s="19" t="s">
        <v>962</v>
      </c>
      <c r="E78" s="19">
        <v>2</v>
      </c>
      <c r="F78" s="16">
        <v>1</v>
      </c>
      <c r="G78" s="16" t="s">
        <v>823</v>
      </c>
      <c r="H78" s="30" t="s">
        <v>1431</v>
      </c>
      <c r="I78" s="19" t="s">
        <v>43</v>
      </c>
      <c r="J78" s="19" t="s">
        <v>853</v>
      </c>
      <c r="K78" s="19" t="s">
        <v>104</v>
      </c>
      <c r="L78" s="19" t="s">
        <v>826</v>
      </c>
      <c r="M78" s="30" t="s">
        <v>1818</v>
      </c>
      <c r="N78" s="19" t="s">
        <v>282</v>
      </c>
      <c r="O78" s="1"/>
      <c r="P78" s="2" t="str">
        <f>LEFT(Table2[[#This Row],['[4']]],FIND(" ",Table2[[#This Row],['[4']]],1)-1)</f>
        <v>25</v>
      </c>
      <c r="Q78" s="2" t="str">
        <f>MID(Table2[[#This Row],['[4']]],FIND("x",Table2[[#This Row],['[4']]],1)+2,FIND("x",Table2[[#This Row],['[4']]],7)-(FIND("x",Table2[[#This Row],['[4']]],1)+2))</f>
        <v xml:space="preserve">30 </v>
      </c>
      <c r="R78" s="2" t="str">
        <f>RIGHT(Table2[[#This Row],['[4']]],LEN(Table2[[#This Row],['[4']]])-(FIND("x",Table2[[#This Row],['[4']]],7)+1))</f>
        <v>10</v>
      </c>
      <c r="S78" s="2"/>
      <c r="T78" s="2">
        <f t="shared" si="1"/>
        <v>7.5000000000000002E-6</v>
      </c>
    </row>
    <row r="79" spans="1:20" s="19" customFormat="1" ht="30" x14ac:dyDescent="0.25">
      <c r="A79" s="19">
        <v>74</v>
      </c>
      <c r="B79" s="1" t="s">
        <v>963</v>
      </c>
      <c r="C79" s="19" t="s">
        <v>7</v>
      </c>
      <c r="D79" s="19" t="s">
        <v>964</v>
      </c>
      <c r="E79" s="19">
        <v>10</v>
      </c>
      <c r="F79" s="16">
        <v>1</v>
      </c>
      <c r="G79" s="16" t="s">
        <v>823</v>
      </c>
      <c r="H79" s="30" t="s">
        <v>1431</v>
      </c>
      <c r="I79" s="19">
        <v>2</v>
      </c>
      <c r="J79" s="19">
        <v>212</v>
      </c>
      <c r="K79" s="19">
        <v>4</v>
      </c>
      <c r="L79" s="19">
        <v>408</v>
      </c>
      <c r="M79" s="30" t="s">
        <v>1818</v>
      </c>
      <c r="N79" s="19" t="s">
        <v>282</v>
      </c>
      <c r="O79" s="1"/>
      <c r="P79" s="2" t="str">
        <f>LEFT(Table2[[#This Row],['[4']]],FIND(" ",Table2[[#This Row],['[4']]],1)-1)</f>
        <v>400</v>
      </c>
      <c r="Q79" s="2" t="str">
        <f>MID(Table2[[#This Row],['[4']]],FIND("x",Table2[[#This Row],['[4']]],1)+2,FIND("x",Table2[[#This Row],['[4']]],7)-(FIND("x",Table2[[#This Row],['[4']]],1)+2))</f>
        <v xml:space="preserve">200 </v>
      </c>
      <c r="R79" s="2" t="str">
        <f>RIGHT(Table2[[#This Row],['[4']]],LEN(Table2[[#This Row],['[4']]])-(FIND("x",Table2[[#This Row],['[4']]],7)+1))</f>
        <v>45</v>
      </c>
      <c r="S79" s="2"/>
      <c r="T79" s="2">
        <f t="shared" si="1"/>
        <v>3.5999999999999999E-3</v>
      </c>
    </row>
    <row r="80" spans="1:20" s="19" customFormat="1" ht="30" x14ac:dyDescent="0.25">
      <c r="A80" s="19">
        <v>75</v>
      </c>
      <c r="B80" s="1" t="s">
        <v>965</v>
      </c>
      <c r="C80" s="19" t="s">
        <v>7</v>
      </c>
      <c r="D80" s="19" t="s">
        <v>966</v>
      </c>
      <c r="E80" s="19">
        <v>3</v>
      </c>
      <c r="F80" s="16">
        <v>1</v>
      </c>
      <c r="G80" s="16" t="s">
        <v>823</v>
      </c>
      <c r="H80" s="30" t="s">
        <v>1431</v>
      </c>
      <c r="I80" s="19">
        <v>2</v>
      </c>
      <c r="J80" s="19">
        <v>205</v>
      </c>
      <c r="K80" s="19">
        <v>4</v>
      </c>
      <c r="L80" s="19">
        <v>407</v>
      </c>
      <c r="M80" s="30" t="s">
        <v>1818</v>
      </c>
      <c r="N80" s="19" t="s">
        <v>282</v>
      </c>
      <c r="O80" s="1"/>
      <c r="P80" s="2" t="str">
        <f>LEFT(Table2[[#This Row],['[4']]],FIND(" ",Table2[[#This Row],['[4']]],1)-1)</f>
        <v>200</v>
      </c>
      <c r="Q80" s="2" t="str">
        <f>MID(Table2[[#This Row],['[4']]],FIND("x",Table2[[#This Row],['[4']]],1)+2,FIND("x",Table2[[#This Row],['[4']]],7)-(FIND("x",Table2[[#This Row],['[4']]],1)+2))</f>
        <v xml:space="preserve">300 </v>
      </c>
      <c r="R80" s="2" t="str">
        <f>RIGHT(Table2[[#This Row],['[4']]],LEN(Table2[[#This Row],['[4']]])-(FIND("x",Table2[[#This Row],['[4']]],7)+1))</f>
        <v>100</v>
      </c>
      <c r="S80" s="2"/>
      <c r="T80" s="2">
        <f t="shared" si="1"/>
        <v>6.0000000000000001E-3</v>
      </c>
    </row>
    <row r="81" spans="1:20" s="19" customFormat="1" ht="30" x14ac:dyDescent="0.25">
      <c r="A81" s="19">
        <v>76</v>
      </c>
      <c r="B81" s="1" t="s">
        <v>965</v>
      </c>
      <c r="C81" s="19" t="s">
        <v>7</v>
      </c>
      <c r="D81" s="19" t="s">
        <v>966</v>
      </c>
      <c r="E81" s="19">
        <v>3</v>
      </c>
      <c r="F81" s="16">
        <v>1</v>
      </c>
      <c r="G81" s="16" t="s">
        <v>823</v>
      </c>
      <c r="H81" s="30" t="s">
        <v>1431</v>
      </c>
      <c r="I81" s="19">
        <v>2</v>
      </c>
      <c r="J81" s="19">
        <v>205</v>
      </c>
      <c r="K81" s="19">
        <v>4</v>
      </c>
      <c r="L81" s="19">
        <v>407</v>
      </c>
      <c r="M81" s="30" t="s">
        <v>1818</v>
      </c>
      <c r="N81" s="19" t="s">
        <v>282</v>
      </c>
      <c r="O81" s="1"/>
      <c r="P81" s="2" t="str">
        <f>LEFT(Table2[[#This Row],['[4']]],FIND(" ",Table2[[#This Row],['[4']]],1)-1)</f>
        <v>200</v>
      </c>
      <c r="Q81" s="2" t="str">
        <f>MID(Table2[[#This Row],['[4']]],FIND("x",Table2[[#This Row],['[4']]],1)+2,FIND("x",Table2[[#This Row],['[4']]],7)-(FIND("x",Table2[[#This Row],['[4']]],1)+2))</f>
        <v xml:space="preserve">300 </v>
      </c>
      <c r="R81" s="2" t="str">
        <f>RIGHT(Table2[[#This Row],['[4']]],LEN(Table2[[#This Row],['[4']]])-(FIND("x",Table2[[#This Row],['[4']]],7)+1))</f>
        <v>100</v>
      </c>
      <c r="S81" s="2"/>
      <c r="T81" s="2">
        <f t="shared" si="1"/>
        <v>6.0000000000000001E-3</v>
      </c>
    </row>
    <row r="82" spans="1:20" s="19" customFormat="1" ht="30" x14ac:dyDescent="0.25">
      <c r="A82" s="19">
        <v>77</v>
      </c>
      <c r="B82" s="1" t="s">
        <v>967</v>
      </c>
      <c r="C82" s="19" t="s">
        <v>7</v>
      </c>
      <c r="D82" s="19" t="s">
        <v>966</v>
      </c>
      <c r="E82" s="19">
        <v>2</v>
      </c>
      <c r="F82" s="16">
        <v>1</v>
      </c>
      <c r="G82" s="16" t="s">
        <v>823</v>
      </c>
      <c r="H82" s="30" t="s">
        <v>1431</v>
      </c>
      <c r="I82" s="19">
        <v>2</v>
      </c>
      <c r="J82" s="19">
        <v>205</v>
      </c>
      <c r="K82" s="19">
        <v>4</v>
      </c>
      <c r="L82" s="19">
        <v>407</v>
      </c>
      <c r="M82" s="30" t="s">
        <v>1818</v>
      </c>
      <c r="N82" s="19" t="s">
        <v>282</v>
      </c>
      <c r="O82" s="1"/>
      <c r="P82" s="2" t="str">
        <f>LEFT(Table2[[#This Row],['[4']]],FIND(" ",Table2[[#This Row],['[4']]],1)-1)</f>
        <v>200</v>
      </c>
      <c r="Q82" s="2" t="str">
        <f>MID(Table2[[#This Row],['[4']]],FIND("x",Table2[[#This Row],['[4']]],1)+2,FIND("x",Table2[[#This Row],['[4']]],7)-(FIND("x",Table2[[#This Row],['[4']]],1)+2))</f>
        <v xml:space="preserve">300 </v>
      </c>
      <c r="R82" s="2" t="str">
        <f>RIGHT(Table2[[#This Row],['[4']]],LEN(Table2[[#This Row],['[4']]])-(FIND("x",Table2[[#This Row],['[4']]],7)+1))</f>
        <v>100</v>
      </c>
      <c r="S82" s="2"/>
      <c r="T82" s="2">
        <f t="shared" si="1"/>
        <v>6.0000000000000001E-3</v>
      </c>
    </row>
    <row r="83" spans="1:20" s="19" customFormat="1" ht="30" x14ac:dyDescent="0.25">
      <c r="A83" s="19">
        <v>78</v>
      </c>
      <c r="B83" s="1" t="s">
        <v>968</v>
      </c>
      <c r="C83" s="19" t="s">
        <v>7</v>
      </c>
      <c r="D83" s="19" t="s">
        <v>969</v>
      </c>
      <c r="E83" s="19">
        <v>4</v>
      </c>
      <c r="F83" s="16">
        <v>1</v>
      </c>
      <c r="G83" s="16" t="s">
        <v>823</v>
      </c>
      <c r="H83" s="30" t="s">
        <v>1431</v>
      </c>
      <c r="I83" s="19">
        <v>2</v>
      </c>
      <c r="J83" s="19">
        <v>205</v>
      </c>
      <c r="K83" s="19">
        <v>4</v>
      </c>
      <c r="L83" s="19">
        <v>407</v>
      </c>
      <c r="M83" s="30" t="s">
        <v>1818</v>
      </c>
      <c r="N83" s="19" t="s">
        <v>282</v>
      </c>
      <c r="O83" s="1"/>
      <c r="P83" s="2" t="str">
        <f>LEFT(Table2[[#This Row],['[4']]],FIND(" ",Table2[[#This Row],['[4']]],1)-1)</f>
        <v>250</v>
      </c>
      <c r="Q83" s="2" t="str">
        <f>MID(Table2[[#This Row],['[4']]],FIND("x",Table2[[#This Row],['[4']]],1)+2,FIND("x",Table2[[#This Row],['[4']]],7)-(FIND("x",Table2[[#This Row],['[4']]],1)+2))</f>
        <v xml:space="preserve">300 </v>
      </c>
      <c r="R83" s="2" t="str">
        <f>RIGHT(Table2[[#This Row],['[4']]],LEN(Table2[[#This Row],['[4']]])-(FIND("x",Table2[[#This Row],['[4']]],7)+1))</f>
        <v>100</v>
      </c>
      <c r="S83" s="2"/>
      <c r="T83" s="2">
        <f t="shared" si="1"/>
        <v>7.4999999999999997E-3</v>
      </c>
    </row>
    <row r="84" spans="1:20" s="19" customFormat="1" ht="30" x14ac:dyDescent="0.25">
      <c r="A84" s="19">
        <v>79</v>
      </c>
      <c r="B84" s="1" t="s">
        <v>963</v>
      </c>
      <c r="C84" s="19" t="s">
        <v>7</v>
      </c>
      <c r="D84" s="19" t="s">
        <v>970</v>
      </c>
      <c r="E84" s="19">
        <v>10</v>
      </c>
      <c r="F84" s="16">
        <v>1</v>
      </c>
      <c r="G84" s="16" t="s">
        <v>823</v>
      </c>
      <c r="H84" s="30" t="s">
        <v>1431</v>
      </c>
      <c r="I84" s="19">
        <v>2</v>
      </c>
      <c r="J84" s="19">
        <v>205</v>
      </c>
      <c r="K84" s="19">
        <v>4</v>
      </c>
      <c r="L84" s="19">
        <v>407</v>
      </c>
      <c r="M84" s="30" t="s">
        <v>1818</v>
      </c>
      <c r="N84" s="19" t="s">
        <v>282</v>
      </c>
      <c r="O84" s="1"/>
      <c r="P84" s="2" t="str">
        <f>LEFT(Table2[[#This Row],['[4']]],FIND(" ",Table2[[#This Row],['[4']]],1)-1)</f>
        <v>200</v>
      </c>
      <c r="Q84" s="2" t="str">
        <f>MID(Table2[[#This Row],['[4']]],FIND("x",Table2[[#This Row],['[4']]],1)+2,FIND("x",Table2[[#This Row],['[4']]],7)-(FIND("x",Table2[[#This Row],['[4']]],1)+2))</f>
        <v xml:space="preserve">400 </v>
      </c>
      <c r="R84" s="2" t="str">
        <f>RIGHT(Table2[[#This Row],['[4']]],LEN(Table2[[#This Row],['[4']]])-(FIND("x",Table2[[#This Row],['[4']]],7)+1))</f>
        <v>450</v>
      </c>
      <c r="S84" s="2"/>
      <c r="T84" s="2">
        <f t="shared" si="1"/>
        <v>3.5999999999999997E-2</v>
      </c>
    </row>
    <row r="85" spans="1:20" s="19" customFormat="1" ht="30" x14ac:dyDescent="0.25">
      <c r="A85" s="19">
        <v>80</v>
      </c>
      <c r="B85" s="1" t="s">
        <v>968</v>
      </c>
      <c r="C85" s="19" t="s">
        <v>7</v>
      </c>
      <c r="D85" s="19" t="s">
        <v>969</v>
      </c>
      <c r="E85" s="19">
        <v>4</v>
      </c>
      <c r="F85" s="16">
        <v>1</v>
      </c>
      <c r="G85" s="16" t="s">
        <v>823</v>
      </c>
      <c r="H85" s="30" t="s">
        <v>1431</v>
      </c>
      <c r="I85" s="19">
        <v>2</v>
      </c>
      <c r="J85" s="19">
        <v>208</v>
      </c>
      <c r="K85" s="19">
        <v>3</v>
      </c>
      <c r="L85" s="19">
        <v>328</v>
      </c>
      <c r="M85" s="30" t="s">
        <v>1818</v>
      </c>
      <c r="N85" s="19" t="s">
        <v>282</v>
      </c>
      <c r="O85" s="1"/>
      <c r="P85" s="2" t="str">
        <f>LEFT(Table2[[#This Row],['[4']]],FIND(" ",Table2[[#This Row],['[4']]],1)-1)</f>
        <v>250</v>
      </c>
      <c r="Q85" s="2" t="str">
        <f>MID(Table2[[#This Row],['[4']]],FIND("x",Table2[[#This Row],['[4']]],1)+2,FIND("x",Table2[[#This Row],['[4']]],7)-(FIND("x",Table2[[#This Row],['[4']]],1)+2))</f>
        <v xml:space="preserve">300 </v>
      </c>
      <c r="R85" s="2" t="str">
        <f>RIGHT(Table2[[#This Row],['[4']]],LEN(Table2[[#This Row],['[4']]])-(FIND("x",Table2[[#This Row],['[4']]],7)+1))</f>
        <v>100</v>
      </c>
      <c r="S85" s="2"/>
      <c r="T85" s="2">
        <f t="shared" si="1"/>
        <v>7.4999999999999997E-3</v>
      </c>
    </row>
    <row r="86" spans="1:20" s="19" customFormat="1" ht="30" x14ac:dyDescent="0.25">
      <c r="A86" s="19">
        <v>81</v>
      </c>
      <c r="B86" s="1" t="s">
        <v>963</v>
      </c>
      <c r="C86" s="19" t="s">
        <v>7</v>
      </c>
      <c r="D86" s="19" t="s">
        <v>970</v>
      </c>
      <c r="E86" s="19">
        <v>10</v>
      </c>
      <c r="F86" s="16">
        <v>1</v>
      </c>
      <c r="G86" s="16" t="s">
        <v>823</v>
      </c>
      <c r="H86" s="30" t="s">
        <v>1431</v>
      </c>
      <c r="I86" s="19">
        <v>2</v>
      </c>
      <c r="J86" s="19">
        <v>208</v>
      </c>
      <c r="K86" s="19">
        <v>3</v>
      </c>
      <c r="L86" s="19">
        <v>328</v>
      </c>
      <c r="M86" s="30" t="s">
        <v>1818</v>
      </c>
      <c r="N86" s="19" t="s">
        <v>282</v>
      </c>
      <c r="O86" s="1"/>
      <c r="P86" s="2" t="str">
        <f>LEFT(Table2[[#This Row],['[4']]],FIND(" ",Table2[[#This Row],['[4']]],1)-1)</f>
        <v>200</v>
      </c>
      <c r="Q86" s="2" t="str">
        <f>MID(Table2[[#This Row],['[4']]],FIND("x",Table2[[#This Row],['[4']]],1)+2,FIND("x",Table2[[#This Row],['[4']]],7)-(FIND("x",Table2[[#This Row],['[4']]],1)+2))</f>
        <v xml:space="preserve">400 </v>
      </c>
      <c r="R86" s="2" t="str">
        <f>RIGHT(Table2[[#This Row],['[4']]],LEN(Table2[[#This Row],['[4']]])-(FIND("x",Table2[[#This Row],['[4']]],7)+1))</f>
        <v>450</v>
      </c>
      <c r="S86" s="2"/>
      <c r="T86" s="2">
        <f t="shared" si="1"/>
        <v>3.5999999999999997E-2</v>
      </c>
    </row>
    <row r="87" spans="1:20" s="19" customFormat="1" ht="30" x14ac:dyDescent="0.25">
      <c r="A87" s="19">
        <v>82</v>
      </c>
      <c r="B87" s="1" t="s">
        <v>77</v>
      </c>
      <c r="C87" s="19" t="s">
        <v>7</v>
      </c>
      <c r="D87" s="19" t="s">
        <v>971</v>
      </c>
      <c r="E87" s="19">
        <v>20</v>
      </c>
      <c r="F87" s="16">
        <v>1</v>
      </c>
      <c r="G87" s="16" t="s">
        <v>823</v>
      </c>
      <c r="H87" s="30" t="s">
        <v>1431</v>
      </c>
      <c r="I87" s="19">
        <v>2</v>
      </c>
      <c r="J87" s="19">
        <v>215</v>
      </c>
      <c r="K87" s="19">
        <v>3</v>
      </c>
      <c r="L87" s="19">
        <v>329</v>
      </c>
      <c r="M87" s="30" t="s">
        <v>1818</v>
      </c>
      <c r="N87" s="19" t="s">
        <v>282</v>
      </c>
      <c r="O87" s="1"/>
      <c r="P87" s="2" t="str">
        <f>LEFT(Table2[[#This Row],['[4']]],FIND(" ",Table2[[#This Row],['[4']]],1)-1)</f>
        <v>350</v>
      </c>
      <c r="Q87" s="2" t="str">
        <f>MID(Table2[[#This Row],['[4']]],FIND("x",Table2[[#This Row],['[4']]],1)+2,FIND("x",Table2[[#This Row],['[4']]],7)-(FIND("x",Table2[[#This Row],['[4']]],1)+2))</f>
        <v xml:space="preserve">350 </v>
      </c>
      <c r="R87" s="2" t="str">
        <f>RIGHT(Table2[[#This Row],['[4']]],LEN(Table2[[#This Row],['[4']]])-(FIND("x",Table2[[#This Row],['[4']]],7)+1))</f>
        <v>400</v>
      </c>
      <c r="S87" s="2"/>
      <c r="T87" s="2">
        <f t="shared" si="1"/>
        <v>4.9000000000000002E-2</v>
      </c>
    </row>
    <row r="88" spans="1:20" s="19" customFormat="1" ht="30" x14ac:dyDescent="0.25">
      <c r="A88" s="19">
        <v>83</v>
      </c>
      <c r="B88" s="1" t="s">
        <v>972</v>
      </c>
      <c r="C88" s="19" t="s">
        <v>7</v>
      </c>
      <c r="D88" s="19" t="s">
        <v>973</v>
      </c>
      <c r="E88" s="19">
        <v>4</v>
      </c>
      <c r="F88" s="16">
        <v>1</v>
      </c>
      <c r="G88" s="16" t="s">
        <v>823</v>
      </c>
      <c r="H88" s="30" t="s">
        <v>1431</v>
      </c>
      <c r="I88" s="19">
        <v>1</v>
      </c>
      <c r="J88" s="19">
        <v>106</v>
      </c>
      <c r="K88" s="19">
        <v>4</v>
      </c>
      <c r="L88" s="19">
        <v>412</v>
      </c>
      <c r="M88" s="30" t="s">
        <v>1818</v>
      </c>
      <c r="N88" s="19" t="s">
        <v>282</v>
      </c>
      <c r="O88" s="1"/>
      <c r="P88" s="2" t="str">
        <f>LEFT(Table2[[#This Row],['[4']]],FIND(" ",Table2[[#This Row],['[4']]],1)-1)</f>
        <v>300</v>
      </c>
      <c r="Q88" s="2" t="str">
        <f>MID(Table2[[#This Row],['[4']]],FIND("x",Table2[[#This Row],['[4']]],1)+2,FIND("x",Table2[[#This Row],['[4']]],7)-(FIND("x",Table2[[#This Row],['[4']]],1)+2))</f>
        <v xml:space="preserve">200 </v>
      </c>
      <c r="R88" s="2" t="str">
        <f>RIGHT(Table2[[#This Row],['[4']]],LEN(Table2[[#This Row],['[4']]])-(FIND("x",Table2[[#This Row],['[4']]],7)+1))</f>
        <v>100</v>
      </c>
      <c r="S88" s="2"/>
      <c r="T88" s="2">
        <f t="shared" si="1"/>
        <v>6.0000000000000001E-3</v>
      </c>
    </row>
    <row r="89" spans="1:20" s="19" customFormat="1" ht="30" x14ac:dyDescent="0.25">
      <c r="A89" s="19">
        <v>84</v>
      </c>
      <c r="B89" s="1" t="s">
        <v>974</v>
      </c>
      <c r="C89" s="19" t="s">
        <v>7</v>
      </c>
      <c r="D89" s="19" t="s">
        <v>975</v>
      </c>
      <c r="E89" s="19">
        <v>3</v>
      </c>
      <c r="F89" s="16">
        <v>1</v>
      </c>
      <c r="G89" s="16" t="s">
        <v>823</v>
      </c>
      <c r="H89" s="30" t="s">
        <v>1431</v>
      </c>
      <c r="I89" s="19">
        <v>1</v>
      </c>
      <c r="J89" s="19">
        <v>106</v>
      </c>
      <c r="K89" s="19">
        <v>4</v>
      </c>
      <c r="L89" s="19">
        <v>412</v>
      </c>
      <c r="M89" s="30" t="s">
        <v>1818</v>
      </c>
      <c r="N89" s="19" t="s">
        <v>282</v>
      </c>
      <c r="O89" s="1"/>
      <c r="P89" s="2" t="str">
        <f>LEFT(Table2[[#This Row],['[4']]],FIND(" ",Table2[[#This Row],['[4']]],1)-1)</f>
        <v>350</v>
      </c>
      <c r="Q89" s="2" t="str">
        <f>MID(Table2[[#This Row],['[4']]],FIND("x",Table2[[#This Row],['[4']]],1)+2,FIND("x",Table2[[#This Row],['[4']]],7)-(FIND("x",Table2[[#This Row],['[4']]],1)+2))</f>
        <v xml:space="preserve">250 </v>
      </c>
      <c r="R89" s="2" t="str">
        <f>RIGHT(Table2[[#This Row],['[4']]],LEN(Table2[[#This Row],['[4']]])-(FIND("x",Table2[[#This Row],['[4']]],7)+1))</f>
        <v>50</v>
      </c>
      <c r="S89" s="2"/>
      <c r="T89" s="2">
        <f t="shared" si="1"/>
        <v>4.3750000000000004E-3</v>
      </c>
    </row>
    <row r="90" spans="1:20" s="19" customFormat="1" ht="30" x14ac:dyDescent="0.25">
      <c r="A90" s="19">
        <v>85</v>
      </c>
      <c r="B90" s="1" t="s">
        <v>976</v>
      </c>
      <c r="C90" s="19" t="s">
        <v>7</v>
      </c>
      <c r="D90" s="19" t="s">
        <v>977</v>
      </c>
      <c r="E90" s="19">
        <v>10</v>
      </c>
      <c r="F90" s="16">
        <v>1</v>
      </c>
      <c r="G90" s="16" t="s">
        <v>823</v>
      </c>
      <c r="H90" s="30" t="s">
        <v>1431</v>
      </c>
      <c r="I90" s="19" t="s">
        <v>43</v>
      </c>
      <c r="J90" s="19" t="s">
        <v>829</v>
      </c>
      <c r="K90" s="19" t="s">
        <v>72</v>
      </c>
      <c r="L90" s="19" t="s">
        <v>815</v>
      </c>
      <c r="M90" s="30" t="s">
        <v>1818</v>
      </c>
      <c r="N90" s="19" t="s">
        <v>282</v>
      </c>
      <c r="O90" s="1"/>
      <c r="P90" s="2" t="str">
        <f>LEFT(Table2[[#This Row],['[4']]],FIND(" ",Table2[[#This Row],['[4']]],1)-1)</f>
        <v>200</v>
      </c>
      <c r="Q90" s="2" t="str">
        <f>MID(Table2[[#This Row],['[4']]],FIND("x",Table2[[#This Row],['[4']]],1)+2,FIND("x",Table2[[#This Row],['[4']]],7)-(FIND("x",Table2[[#This Row],['[4']]],1)+2))</f>
        <v xml:space="preserve">450 </v>
      </c>
      <c r="R90" s="2" t="str">
        <f>RIGHT(Table2[[#This Row],['[4']]],LEN(Table2[[#This Row],['[4']]])-(FIND("x",Table2[[#This Row],['[4']]],7)+1))</f>
        <v>400</v>
      </c>
      <c r="S90" s="2"/>
      <c r="T90" s="2">
        <f t="shared" si="1"/>
        <v>3.5999999999999997E-2</v>
      </c>
    </row>
    <row r="91" spans="1:20" s="19" customFormat="1" ht="30" x14ac:dyDescent="0.25">
      <c r="A91" s="19">
        <v>86</v>
      </c>
      <c r="B91" s="1" t="s">
        <v>978</v>
      </c>
      <c r="C91" s="19" t="s">
        <v>9</v>
      </c>
      <c r="D91" s="19" t="s">
        <v>979</v>
      </c>
      <c r="E91" s="19">
        <v>4</v>
      </c>
      <c r="F91" s="16">
        <v>1</v>
      </c>
      <c r="G91" s="16" t="s">
        <v>823</v>
      </c>
      <c r="H91" s="30" t="s">
        <v>1431</v>
      </c>
      <c r="I91" s="19" t="s">
        <v>104</v>
      </c>
      <c r="J91" s="19" t="s">
        <v>980</v>
      </c>
      <c r="K91" s="19" t="s">
        <v>72</v>
      </c>
      <c r="L91" s="19" t="s">
        <v>981</v>
      </c>
      <c r="M91" s="30" t="s">
        <v>1818</v>
      </c>
      <c r="N91" s="19" t="s">
        <v>834</v>
      </c>
      <c r="O91" s="1"/>
      <c r="P91" s="2" t="str">
        <f>LEFT(Table2[[#This Row],['[4']]],FIND(" ",Table2[[#This Row],['[4']]],1)-1)</f>
        <v>180</v>
      </c>
      <c r="Q91" s="2" t="str">
        <f>MID(Table2[[#This Row],['[4']]],FIND("x",Table2[[#This Row],['[4']]],1)+2,FIND("x",Table2[[#This Row],['[4']]],7)-(FIND("x",Table2[[#This Row],['[4']]],1)+2))</f>
        <v xml:space="preserve">300 </v>
      </c>
      <c r="R91" s="2" t="str">
        <f>RIGHT(Table2[[#This Row],['[4']]],LEN(Table2[[#This Row],['[4']]])-(FIND("x",Table2[[#This Row],['[4']]],7)+1))</f>
        <v>380</v>
      </c>
      <c r="S91" s="2"/>
      <c r="T91" s="2">
        <f t="shared" si="1"/>
        <v>2.052E-2</v>
      </c>
    </row>
    <row r="92" spans="1:20" s="19" customFormat="1" ht="30" x14ac:dyDescent="0.25">
      <c r="A92" s="19">
        <v>87</v>
      </c>
      <c r="B92" s="1" t="s">
        <v>982</v>
      </c>
      <c r="C92" s="19" t="s">
        <v>14</v>
      </c>
      <c r="D92" s="19" t="s">
        <v>983</v>
      </c>
      <c r="E92" s="19">
        <v>10</v>
      </c>
      <c r="F92" s="16">
        <v>1</v>
      </c>
      <c r="G92" s="16" t="s">
        <v>823</v>
      </c>
      <c r="H92" s="30" t="s">
        <v>1431</v>
      </c>
      <c r="I92" s="19" t="s">
        <v>104</v>
      </c>
      <c r="J92" s="19" t="s">
        <v>980</v>
      </c>
      <c r="K92" s="19" t="s">
        <v>104</v>
      </c>
      <c r="L92" s="19" t="s">
        <v>984</v>
      </c>
      <c r="M92" s="30" t="s">
        <v>1818</v>
      </c>
      <c r="N92" s="19" t="s">
        <v>282</v>
      </c>
      <c r="O92" s="1"/>
      <c r="P92" s="2" t="str">
        <f>LEFT(Table2[[#This Row],['[4']]],FIND(" ",Table2[[#This Row],['[4']]],1)-1)</f>
        <v>1170</v>
      </c>
      <c r="Q92" s="2" t="str">
        <f>MID(Table2[[#This Row],['[4']]],FIND("x",Table2[[#This Row],['[4']]],1)+2,FIND("x",Table2[[#This Row],['[4']]],7)-(FIND("x",Table2[[#This Row],['[4']]],1)+2))</f>
        <v xml:space="preserve">670 </v>
      </c>
      <c r="R92" s="2" t="str">
        <f>RIGHT(Table2[[#This Row],['[4']]],LEN(Table2[[#This Row],['[4']]])-(FIND("x",Table2[[#This Row],['[4']]],7)+1))</f>
        <v>2180</v>
      </c>
      <c r="S92" s="2"/>
      <c r="T92" s="2">
        <f t="shared" si="1"/>
        <v>1.7089019999999999</v>
      </c>
    </row>
    <row r="93" spans="1:20" s="19" customFormat="1" ht="30" x14ac:dyDescent="0.25">
      <c r="A93" s="19">
        <v>88</v>
      </c>
      <c r="B93" s="1" t="s">
        <v>985</v>
      </c>
      <c r="C93" s="19" t="s">
        <v>9</v>
      </c>
      <c r="D93" s="19" t="s">
        <v>979</v>
      </c>
      <c r="E93" s="19">
        <v>5</v>
      </c>
      <c r="F93" s="16">
        <v>4</v>
      </c>
      <c r="G93" s="16" t="s">
        <v>823</v>
      </c>
      <c r="H93" s="30" t="s">
        <v>1431</v>
      </c>
      <c r="I93" s="19" t="s">
        <v>104</v>
      </c>
      <c r="J93" s="19" t="s">
        <v>986</v>
      </c>
      <c r="K93" s="19" t="s">
        <v>104</v>
      </c>
      <c r="L93" s="19" t="s">
        <v>984</v>
      </c>
      <c r="M93" s="30" t="s">
        <v>1818</v>
      </c>
      <c r="N93" s="19" t="s">
        <v>834</v>
      </c>
      <c r="O93" s="1"/>
      <c r="P93" s="2" t="str">
        <f>LEFT(Table2[[#This Row],['[4']]],FIND(" ",Table2[[#This Row],['[4']]],1)-1)</f>
        <v>180</v>
      </c>
      <c r="Q93" s="2" t="str">
        <f>MID(Table2[[#This Row],['[4']]],FIND("x",Table2[[#This Row],['[4']]],1)+2,FIND("x",Table2[[#This Row],['[4']]],7)-(FIND("x",Table2[[#This Row],['[4']]],1)+2))</f>
        <v xml:space="preserve">300 </v>
      </c>
      <c r="R93" s="2" t="str">
        <f>RIGHT(Table2[[#This Row],['[4']]],LEN(Table2[[#This Row],['[4']]])-(FIND("x",Table2[[#This Row],['[4']]],7)+1))</f>
        <v>380</v>
      </c>
      <c r="S93" s="2"/>
      <c r="T93" s="2">
        <f t="shared" si="1"/>
        <v>2.052E-2</v>
      </c>
    </row>
    <row r="94" spans="1:20" s="19" customFormat="1" ht="30" x14ac:dyDescent="0.25">
      <c r="A94" s="19">
        <v>89</v>
      </c>
      <c r="B94" s="1" t="s">
        <v>831</v>
      </c>
      <c r="C94" s="19" t="s">
        <v>9</v>
      </c>
      <c r="D94" s="19" t="s">
        <v>979</v>
      </c>
      <c r="E94" s="19">
        <v>4</v>
      </c>
      <c r="F94" s="16">
        <v>1</v>
      </c>
      <c r="G94" s="16" t="s">
        <v>823</v>
      </c>
      <c r="H94" s="30" t="s">
        <v>1431</v>
      </c>
      <c r="I94" s="19" t="s">
        <v>104</v>
      </c>
      <c r="J94" s="19" t="s">
        <v>980</v>
      </c>
      <c r="K94" s="19" t="s">
        <v>104</v>
      </c>
      <c r="L94" s="19" t="s">
        <v>984</v>
      </c>
      <c r="M94" s="30" t="s">
        <v>1818</v>
      </c>
      <c r="N94" s="19" t="s">
        <v>834</v>
      </c>
      <c r="O94" s="1"/>
      <c r="P94" s="2" t="str">
        <f>LEFT(Table2[[#This Row],['[4']]],FIND(" ",Table2[[#This Row],['[4']]],1)-1)</f>
        <v>180</v>
      </c>
      <c r="Q94" s="2" t="str">
        <f>MID(Table2[[#This Row],['[4']]],FIND("x",Table2[[#This Row],['[4']]],1)+2,FIND("x",Table2[[#This Row],['[4']]],7)-(FIND("x",Table2[[#This Row],['[4']]],1)+2))</f>
        <v xml:space="preserve">300 </v>
      </c>
      <c r="R94" s="2" t="str">
        <f>RIGHT(Table2[[#This Row],['[4']]],LEN(Table2[[#This Row],['[4']]])-(FIND("x",Table2[[#This Row],['[4']]],7)+1))</f>
        <v>380</v>
      </c>
      <c r="S94" s="2"/>
      <c r="T94" s="2">
        <f t="shared" si="1"/>
        <v>2.052E-2</v>
      </c>
    </row>
    <row r="95" spans="1:20" s="19" customFormat="1" ht="30" x14ac:dyDescent="0.25">
      <c r="A95" s="19">
        <v>90</v>
      </c>
      <c r="B95" s="1" t="s">
        <v>985</v>
      </c>
      <c r="C95" s="19" t="s">
        <v>9</v>
      </c>
      <c r="D95" s="19" t="s">
        <v>979</v>
      </c>
      <c r="E95" s="19">
        <v>4</v>
      </c>
      <c r="F95" s="16">
        <v>2</v>
      </c>
      <c r="G95" s="16" t="s">
        <v>823</v>
      </c>
      <c r="H95" s="30" t="s">
        <v>1431</v>
      </c>
      <c r="I95" s="19" t="s">
        <v>104</v>
      </c>
      <c r="J95" s="19" t="s">
        <v>980</v>
      </c>
      <c r="K95" s="19" t="s">
        <v>104</v>
      </c>
      <c r="L95" s="19" t="s">
        <v>984</v>
      </c>
      <c r="M95" s="30" t="s">
        <v>1818</v>
      </c>
      <c r="N95" s="19" t="s">
        <v>834</v>
      </c>
      <c r="O95" s="1"/>
      <c r="P95" s="2" t="str">
        <f>LEFT(Table2[[#This Row],['[4']]],FIND(" ",Table2[[#This Row],['[4']]],1)-1)</f>
        <v>180</v>
      </c>
      <c r="Q95" s="2" t="str">
        <f>MID(Table2[[#This Row],['[4']]],FIND("x",Table2[[#This Row],['[4']]],1)+2,FIND("x",Table2[[#This Row],['[4']]],7)-(FIND("x",Table2[[#This Row],['[4']]],1)+2))</f>
        <v xml:space="preserve">300 </v>
      </c>
      <c r="R95" s="2" t="str">
        <f>RIGHT(Table2[[#This Row],['[4']]],LEN(Table2[[#This Row],['[4']]])-(FIND("x",Table2[[#This Row],['[4']]],7)+1))</f>
        <v>380</v>
      </c>
      <c r="S95" s="2"/>
      <c r="T95" s="2">
        <f t="shared" si="1"/>
        <v>2.052E-2</v>
      </c>
    </row>
    <row r="96" spans="1:20" s="19" customFormat="1" ht="30" x14ac:dyDescent="0.25">
      <c r="A96" s="19">
        <v>91</v>
      </c>
      <c r="B96" s="1" t="s">
        <v>985</v>
      </c>
      <c r="C96" s="19" t="s">
        <v>9</v>
      </c>
      <c r="D96" s="19" t="s">
        <v>979</v>
      </c>
      <c r="E96" s="19">
        <v>4</v>
      </c>
      <c r="F96" s="16">
        <v>9</v>
      </c>
      <c r="G96" s="16" t="s">
        <v>823</v>
      </c>
      <c r="H96" s="30" t="s">
        <v>1431</v>
      </c>
      <c r="I96" s="19" t="s">
        <v>104</v>
      </c>
      <c r="J96" s="19" t="s">
        <v>987</v>
      </c>
      <c r="K96" s="19" t="s">
        <v>104</v>
      </c>
      <c r="L96" s="19" t="s">
        <v>984</v>
      </c>
      <c r="M96" s="30" t="s">
        <v>1818</v>
      </c>
      <c r="N96" s="19" t="s">
        <v>834</v>
      </c>
      <c r="O96" s="1"/>
      <c r="P96" s="2" t="str">
        <f>LEFT(Table2[[#This Row],['[4']]],FIND(" ",Table2[[#This Row],['[4']]],1)-1)</f>
        <v>180</v>
      </c>
      <c r="Q96" s="2" t="str">
        <f>MID(Table2[[#This Row],['[4']]],FIND("x",Table2[[#This Row],['[4']]],1)+2,FIND("x",Table2[[#This Row],['[4']]],7)-(FIND("x",Table2[[#This Row],['[4']]],1)+2))</f>
        <v xml:space="preserve">300 </v>
      </c>
      <c r="R96" s="2" t="str">
        <f>RIGHT(Table2[[#This Row],['[4']]],LEN(Table2[[#This Row],['[4']]])-(FIND("x",Table2[[#This Row],['[4']]],7)+1))</f>
        <v>380</v>
      </c>
      <c r="S96" s="2"/>
      <c r="T96" s="2">
        <f t="shared" si="1"/>
        <v>2.052E-2</v>
      </c>
    </row>
    <row r="97" spans="1:20" s="19" customFormat="1" ht="30" x14ac:dyDescent="0.25">
      <c r="A97" s="19">
        <v>92</v>
      </c>
      <c r="B97" s="1" t="s">
        <v>988</v>
      </c>
      <c r="C97" s="19" t="s">
        <v>9</v>
      </c>
      <c r="D97" s="19" t="s">
        <v>989</v>
      </c>
      <c r="E97" s="19">
        <v>60</v>
      </c>
      <c r="F97" s="16">
        <v>1</v>
      </c>
      <c r="G97" s="16" t="s">
        <v>823</v>
      </c>
      <c r="H97" s="30" t="s">
        <v>1431</v>
      </c>
      <c r="I97" s="19" t="s">
        <v>104</v>
      </c>
      <c r="J97" s="19" t="s">
        <v>990</v>
      </c>
      <c r="K97" s="19" t="s">
        <v>72</v>
      </c>
      <c r="L97" s="19" t="s">
        <v>817</v>
      </c>
      <c r="M97" s="30" t="s">
        <v>1818</v>
      </c>
      <c r="N97" s="19" t="s">
        <v>282</v>
      </c>
      <c r="O97" s="1"/>
      <c r="P97" s="2" t="str">
        <f>LEFT(Table2[[#This Row],['[4']]],FIND(" ",Table2[[#This Row],['[4']]],1)-1)</f>
        <v>560</v>
      </c>
      <c r="Q97" s="2" t="str">
        <f>MID(Table2[[#This Row],['[4']]],FIND("x",Table2[[#This Row],['[4']]],1)+2,FIND("x",Table2[[#This Row],['[4']]],7)-(FIND("x",Table2[[#This Row],['[4']]],1)+2))</f>
        <v xml:space="preserve">530 </v>
      </c>
      <c r="R97" s="2" t="str">
        <f>RIGHT(Table2[[#This Row],['[4']]],LEN(Table2[[#This Row],['[4']]])-(FIND("x",Table2[[#This Row],['[4']]],7)+1))</f>
        <v>400</v>
      </c>
      <c r="S97" s="2"/>
      <c r="T97" s="2">
        <f t="shared" si="1"/>
        <v>0.11872000000000001</v>
      </c>
    </row>
    <row r="98" spans="1:20" s="19" customFormat="1" ht="30" x14ac:dyDescent="0.25">
      <c r="A98" s="19">
        <v>93</v>
      </c>
      <c r="B98" s="1" t="s">
        <v>991</v>
      </c>
      <c r="C98" s="19" t="s">
        <v>9</v>
      </c>
      <c r="D98" s="19" t="s">
        <v>992</v>
      </c>
      <c r="E98" s="19">
        <v>40</v>
      </c>
      <c r="F98" s="16">
        <v>1</v>
      </c>
      <c r="G98" s="16" t="s">
        <v>823</v>
      </c>
      <c r="H98" s="30" t="s">
        <v>1431</v>
      </c>
      <c r="I98" s="19" t="s">
        <v>104</v>
      </c>
      <c r="J98" s="19" t="s">
        <v>990</v>
      </c>
      <c r="K98" s="19" t="s">
        <v>72</v>
      </c>
      <c r="L98" s="19" t="s">
        <v>817</v>
      </c>
      <c r="M98" s="30" t="s">
        <v>1818</v>
      </c>
      <c r="N98" s="19" t="s">
        <v>282</v>
      </c>
      <c r="O98" s="1"/>
      <c r="P98" s="2" t="str">
        <f>LEFT(Table2[[#This Row],['[4']]],FIND(" ",Table2[[#This Row],['[4']]],1)-1)</f>
        <v>570</v>
      </c>
      <c r="Q98" s="2" t="str">
        <f>MID(Table2[[#This Row],['[4']]],FIND("x",Table2[[#This Row],['[4']]],1)+2,FIND("x",Table2[[#This Row],['[4']]],7)-(FIND("x",Table2[[#This Row],['[4']]],1)+2))</f>
        <v xml:space="preserve">550 </v>
      </c>
      <c r="R98" s="2" t="str">
        <f>RIGHT(Table2[[#This Row],['[4']]],LEN(Table2[[#This Row],['[4']]])-(FIND("x",Table2[[#This Row],['[4']]],7)+1))</f>
        <v>560</v>
      </c>
      <c r="S98" s="2"/>
      <c r="T98" s="2">
        <f t="shared" si="1"/>
        <v>0.17555999999999999</v>
      </c>
    </row>
    <row r="99" spans="1:20" s="19" customFormat="1" ht="30" x14ac:dyDescent="0.25">
      <c r="A99" s="19">
        <v>94</v>
      </c>
      <c r="B99" s="1" t="s">
        <v>993</v>
      </c>
      <c r="C99" s="19" t="s">
        <v>9</v>
      </c>
      <c r="D99" s="19" t="s">
        <v>994</v>
      </c>
      <c r="E99" s="19">
        <v>50</v>
      </c>
      <c r="F99" s="16">
        <v>1</v>
      </c>
      <c r="G99" s="16" t="s">
        <v>823</v>
      </c>
      <c r="H99" s="30" t="s">
        <v>1431</v>
      </c>
      <c r="I99" s="19" t="s">
        <v>104</v>
      </c>
      <c r="J99" s="19" t="s">
        <v>990</v>
      </c>
      <c r="K99" s="19" t="s">
        <v>72</v>
      </c>
      <c r="L99" s="19" t="s">
        <v>817</v>
      </c>
      <c r="M99" s="30" t="s">
        <v>1818</v>
      </c>
      <c r="N99" s="19" t="s">
        <v>282</v>
      </c>
      <c r="O99" s="1"/>
      <c r="P99" s="2" t="str">
        <f>LEFT(Table2[[#This Row],['[4']]],FIND(" ",Table2[[#This Row],['[4']]],1)-1)</f>
        <v>540</v>
      </c>
      <c r="Q99" s="2" t="str">
        <f>MID(Table2[[#This Row],['[4']]],FIND("x",Table2[[#This Row],['[4']]],1)+2,FIND("x",Table2[[#This Row],['[4']]],7)-(FIND("x",Table2[[#This Row],['[4']]],1)+2))</f>
        <v xml:space="preserve">540 </v>
      </c>
      <c r="R99" s="2" t="str">
        <f>RIGHT(Table2[[#This Row],['[4']]],LEN(Table2[[#This Row],['[4']]])-(FIND("x",Table2[[#This Row],['[4']]],7)+1))</f>
        <v>940</v>
      </c>
      <c r="S99" s="2"/>
      <c r="T99" s="2">
        <f t="shared" si="1"/>
        <v>0.27410400000000001</v>
      </c>
    </row>
    <row r="100" spans="1:20" s="19" customFormat="1" ht="30" x14ac:dyDescent="0.25">
      <c r="A100" s="19">
        <v>95</v>
      </c>
      <c r="B100" s="1" t="s">
        <v>995</v>
      </c>
      <c r="C100" s="19" t="s">
        <v>8</v>
      </c>
      <c r="D100" s="19" t="s">
        <v>996</v>
      </c>
      <c r="E100" s="19">
        <v>80</v>
      </c>
      <c r="F100" s="16">
        <v>1</v>
      </c>
      <c r="G100" s="16" t="s">
        <v>823</v>
      </c>
      <c r="H100" s="30" t="s">
        <v>1431</v>
      </c>
      <c r="I100" s="19" t="s">
        <v>104</v>
      </c>
      <c r="J100" s="19" t="s">
        <v>990</v>
      </c>
      <c r="K100" s="19" t="s">
        <v>72</v>
      </c>
      <c r="L100" s="19" t="s">
        <v>817</v>
      </c>
      <c r="M100" s="30" t="s">
        <v>1818</v>
      </c>
      <c r="N100" s="19" t="s">
        <v>997</v>
      </c>
      <c r="O100" s="1"/>
      <c r="P100" s="2" t="str">
        <f>LEFT(Table2[[#This Row],['[4']]],FIND(" ",Table2[[#This Row],['[4']]],1)-1)</f>
        <v>740</v>
      </c>
      <c r="Q100" s="2" t="str">
        <f>MID(Table2[[#This Row],['[4']]],FIND("x",Table2[[#This Row],['[4']]],1)+2,FIND("x",Table2[[#This Row],['[4']]],7)-(FIND("x",Table2[[#This Row],['[4']]],1)+2))</f>
        <v xml:space="preserve">480 </v>
      </c>
      <c r="R100" s="2" t="str">
        <f>RIGHT(Table2[[#This Row],['[4']]],LEN(Table2[[#This Row],['[4']]])-(FIND("x",Table2[[#This Row],['[4']]],7)+1))</f>
        <v>1570</v>
      </c>
      <c r="S100" s="2"/>
      <c r="T100" s="2">
        <f t="shared" si="1"/>
        <v>0.55766400000000005</v>
      </c>
    </row>
    <row r="101" spans="1:20" s="19" customFormat="1" ht="30" x14ac:dyDescent="0.25">
      <c r="A101" s="19">
        <v>96</v>
      </c>
      <c r="B101" s="1" t="s">
        <v>995</v>
      </c>
      <c r="C101" s="19" t="s">
        <v>8</v>
      </c>
      <c r="D101" s="19" t="s">
        <v>996</v>
      </c>
      <c r="E101" s="19">
        <v>80</v>
      </c>
      <c r="F101" s="16">
        <v>1</v>
      </c>
      <c r="G101" s="16" t="s">
        <v>823</v>
      </c>
      <c r="H101" s="30" t="s">
        <v>1431</v>
      </c>
      <c r="I101" s="19" t="s">
        <v>104</v>
      </c>
      <c r="J101" s="19" t="s">
        <v>980</v>
      </c>
      <c r="K101" s="19" t="s">
        <v>104</v>
      </c>
      <c r="L101" s="19" t="s">
        <v>984</v>
      </c>
      <c r="M101" s="30" t="s">
        <v>1818</v>
      </c>
      <c r="N101" s="19" t="s">
        <v>997</v>
      </c>
      <c r="O101" s="1"/>
      <c r="P101" s="2" t="str">
        <f>LEFT(Table2[[#This Row],['[4']]],FIND(" ",Table2[[#This Row],['[4']]],1)-1)</f>
        <v>740</v>
      </c>
      <c r="Q101" s="2" t="str">
        <f>MID(Table2[[#This Row],['[4']]],FIND("x",Table2[[#This Row],['[4']]],1)+2,FIND("x",Table2[[#This Row],['[4']]],7)-(FIND("x",Table2[[#This Row],['[4']]],1)+2))</f>
        <v xml:space="preserve">480 </v>
      </c>
      <c r="R101" s="2" t="str">
        <f>RIGHT(Table2[[#This Row],['[4']]],LEN(Table2[[#This Row],['[4']]])-(FIND("x",Table2[[#This Row],['[4']]],7)+1))</f>
        <v>1570</v>
      </c>
      <c r="S101" s="2"/>
      <c r="T101" s="2">
        <f t="shared" si="1"/>
        <v>0.55766400000000005</v>
      </c>
    </row>
    <row r="102" spans="1:20" s="19" customFormat="1" ht="30" x14ac:dyDescent="0.25">
      <c r="A102" s="19">
        <v>97</v>
      </c>
      <c r="B102" s="1" t="s">
        <v>998</v>
      </c>
      <c r="C102" s="19" t="s">
        <v>15</v>
      </c>
      <c r="D102" s="19" t="s">
        <v>999</v>
      </c>
      <c r="E102" s="19">
        <v>0.5</v>
      </c>
      <c r="F102" s="16">
        <v>1</v>
      </c>
      <c r="G102" s="16" t="s">
        <v>823</v>
      </c>
      <c r="H102" s="30" t="s">
        <v>1431</v>
      </c>
      <c r="I102" s="19" t="s">
        <v>104</v>
      </c>
      <c r="J102" s="19" t="s">
        <v>990</v>
      </c>
      <c r="K102" s="19" t="s">
        <v>72</v>
      </c>
      <c r="L102" s="19" t="s">
        <v>817</v>
      </c>
      <c r="M102" s="30" t="s">
        <v>1818</v>
      </c>
      <c r="N102" s="19" t="s">
        <v>282</v>
      </c>
      <c r="O102" s="1"/>
      <c r="P102" s="2" t="str">
        <f>LEFT(Table2[[#This Row],['[4']]],FIND(" ",Table2[[#This Row],['[4']]],1)-1)</f>
        <v>90</v>
      </c>
      <c r="Q102" s="2" t="str">
        <f>MID(Table2[[#This Row],['[4']]],FIND("x",Table2[[#This Row],['[4']]],1)+2,FIND("x",Table2[[#This Row],['[4']]],7)-(FIND("x",Table2[[#This Row],['[4']]],1)+2))</f>
        <v xml:space="preserve">160 </v>
      </c>
      <c r="R102" s="2" t="str">
        <f>RIGHT(Table2[[#This Row],['[4']]],LEN(Table2[[#This Row],['[4']]])-(FIND("x",Table2[[#This Row],['[4']]],7)+1))</f>
        <v>80</v>
      </c>
      <c r="S102" s="2"/>
      <c r="T102" s="2">
        <f t="shared" si="1"/>
        <v>1.152E-3</v>
      </c>
    </row>
    <row r="103" spans="1:20" s="19" customFormat="1" ht="30" x14ac:dyDescent="0.25">
      <c r="A103" s="19">
        <v>98</v>
      </c>
      <c r="B103" s="1" t="s">
        <v>1000</v>
      </c>
      <c r="C103" s="19" t="s">
        <v>15</v>
      </c>
      <c r="D103" s="19" t="s">
        <v>1001</v>
      </c>
      <c r="E103" s="19">
        <v>2</v>
      </c>
      <c r="F103" s="16">
        <v>1</v>
      </c>
      <c r="G103" s="16" t="s">
        <v>823</v>
      </c>
      <c r="H103" s="30" t="s">
        <v>1431</v>
      </c>
      <c r="I103" s="19">
        <v>0</v>
      </c>
      <c r="J103" s="19">
        <v>0</v>
      </c>
      <c r="K103" s="19" t="s">
        <v>72</v>
      </c>
      <c r="L103" s="19" t="s">
        <v>817</v>
      </c>
      <c r="M103" s="30" t="s">
        <v>1818</v>
      </c>
      <c r="N103" s="19" t="s">
        <v>282</v>
      </c>
      <c r="O103" s="1"/>
      <c r="P103" s="2" t="str">
        <f>LEFT(Table2[[#This Row],['[4']]],FIND(" ",Table2[[#This Row],['[4']]],1)-1)</f>
        <v>200</v>
      </c>
      <c r="Q103" s="2" t="str">
        <f>MID(Table2[[#This Row],['[4']]],FIND("x",Table2[[#This Row],['[4']]],1)+2,FIND("x",Table2[[#This Row],['[4']]],7)-(FIND("x",Table2[[#This Row],['[4']]],1)+2))</f>
        <v xml:space="preserve">200 </v>
      </c>
      <c r="R103" s="2" t="str">
        <f>RIGHT(Table2[[#This Row],['[4']]],LEN(Table2[[#This Row],['[4']]])-(FIND("x",Table2[[#This Row],['[4']]],7)+1))</f>
        <v>200</v>
      </c>
      <c r="S103" s="2"/>
      <c r="T103" s="2">
        <f t="shared" si="1"/>
        <v>8.0000000000000002E-3</v>
      </c>
    </row>
    <row r="104" spans="1:20" s="19" customFormat="1" ht="30" x14ac:dyDescent="0.25">
      <c r="A104" s="19">
        <v>99</v>
      </c>
      <c r="B104" s="1" t="s">
        <v>1002</v>
      </c>
      <c r="C104" s="19" t="s">
        <v>15</v>
      </c>
      <c r="D104" s="19" t="s">
        <v>1003</v>
      </c>
      <c r="E104" s="19">
        <v>2</v>
      </c>
      <c r="F104" s="16">
        <v>1</v>
      </c>
      <c r="G104" s="16" t="s">
        <v>823</v>
      </c>
      <c r="H104" s="30" t="s">
        <v>1431</v>
      </c>
      <c r="I104" s="19" t="s">
        <v>104</v>
      </c>
      <c r="J104" s="19" t="s">
        <v>990</v>
      </c>
      <c r="K104" s="19" t="s">
        <v>72</v>
      </c>
      <c r="L104" s="19" t="s">
        <v>817</v>
      </c>
      <c r="M104" s="30" t="s">
        <v>1818</v>
      </c>
      <c r="N104" s="19" t="s">
        <v>282</v>
      </c>
      <c r="O104" s="1"/>
      <c r="P104" s="2" t="str">
        <f>LEFT(Table2[[#This Row],['[4']]],FIND(" ",Table2[[#This Row],['[4']]],1)-1)</f>
        <v>250</v>
      </c>
      <c r="Q104" s="2" t="str">
        <f>MID(Table2[[#This Row],['[4']]],FIND("x",Table2[[#This Row],['[4']]],1)+2,FIND("x",Table2[[#This Row],['[4']]],7)-(FIND("x",Table2[[#This Row],['[4']]],1)+2))</f>
        <v xml:space="preserve">240 </v>
      </c>
      <c r="R104" s="2" t="str">
        <f>RIGHT(Table2[[#This Row],['[4']]],LEN(Table2[[#This Row],['[4']]])-(FIND("x",Table2[[#This Row],['[4']]],7)+1))</f>
        <v>100</v>
      </c>
      <c r="S104" s="2"/>
      <c r="T104" s="2">
        <f t="shared" si="1"/>
        <v>6.0000000000000001E-3</v>
      </c>
    </row>
    <row r="105" spans="1:20" s="19" customFormat="1" ht="30" x14ac:dyDescent="0.25">
      <c r="A105" s="19">
        <v>100</v>
      </c>
      <c r="B105" s="1" t="s">
        <v>1004</v>
      </c>
      <c r="C105" s="19" t="s">
        <v>9</v>
      </c>
      <c r="D105" s="19" t="s">
        <v>1005</v>
      </c>
      <c r="E105" s="19">
        <v>25</v>
      </c>
      <c r="F105" s="16">
        <v>1</v>
      </c>
      <c r="G105" s="16" t="s">
        <v>823</v>
      </c>
      <c r="H105" s="30" t="s">
        <v>1431</v>
      </c>
      <c r="I105" s="19" t="s">
        <v>104</v>
      </c>
      <c r="J105" s="19" t="s">
        <v>1006</v>
      </c>
      <c r="K105" s="19" t="s">
        <v>72</v>
      </c>
      <c r="L105" s="19" t="s">
        <v>817</v>
      </c>
      <c r="M105" s="30" t="s">
        <v>1818</v>
      </c>
      <c r="N105" s="19" t="s">
        <v>282</v>
      </c>
      <c r="O105" s="1"/>
      <c r="P105" s="2" t="str">
        <f>LEFT(Table2[[#This Row],['[4']]],FIND(" ",Table2[[#This Row],['[4']]],1)-1)</f>
        <v>480</v>
      </c>
      <c r="Q105" s="2" t="str">
        <f>MID(Table2[[#This Row],['[4']]],FIND("x",Table2[[#This Row],['[4']]],1)+2,FIND("x",Table2[[#This Row],['[4']]],7)-(FIND("x",Table2[[#This Row],['[4']]],1)+2))</f>
        <v xml:space="preserve">500 </v>
      </c>
      <c r="R105" s="2" t="str">
        <f>RIGHT(Table2[[#This Row],['[4']]],LEN(Table2[[#This Row],['[4']]])-(FIND("x",Table2[[#This Row],['[4']]],7)+1))</f>
        <v>280</v>
      </c>
      <c r="S105" s="2"/>
      <c r="T105" s="2">
        <f t="shared" si="1"/>
        <v>6.7199999999999996E-2</v>
      </c>
    </row>
    <row r="106" spans="1:20" s="19" customFormat="1" ht="30" x14ac:dyDescent="0.25">
      <c r="A106" s="19">
        <v>101</v>
      </c>
      <c r="B106" s="1" t="s">
        <v>1007</v>
      </c>
      <c r="C106" s="19" t="s">
        <v>18</v>
      </c>
      <c r="D106" s="19" t="s">
        <v>1008</v>
      </c>
      <c r="E106" s="19">
        <v>2</v>
      </c>
      <c r="F106" s="16">
        <v>2</v>
      </c>
      <c r="G106" s="16" t="s">
        <v>823</v>
      </c>
      <c r="H106" s="30" t="s">
        <v>1431</v>
      </c>
      <c r="I106" s="19" t="s">
        <v>104</v>
      </c>
      <c r="J106" s="19" t="s">
        <v>1006</v>
      </c>
      <c r="K106" s="19" t="s">
        <v>72</v>
      </c>
      <c r="L106" s="19" t="s">
        <v>817</v>
      </c>
      <c r="M106" s="30" t="s">
        <v>1818</v>
      </c>
      <c r="N106" s="19" t="s">
        <v>282</v>
      </c>
      <c r="O106" s="1"/>
      <c r="P106" s="2" t="str">
        <f>LEFT(Table2[[#This Row],['[4']]],FIND(" ",Table2[[#This Row],['[4']]],1)-1)</f>
        <v>510</v>
      </c>
      <c r="Q106" s="2" t="str">
        <f>MID(Table2[[#This Row],['[4']]],FIND("x",Table2[[#This Row],['[4']]],1)+2,FIND("x",Table2[[#This Row],['[4']]],7)-(FIND("x",Table2[[#This Row],['[4']]],1)+2))</f>
        <v xml:space="preserve">490 </v>
      </c>
      <c r="R106" s="2" t="str">
        <f>RIGHT(Table2[[#This Row],['[4']]],LEN(Table2[[#This Row],['[4']]])-(FIND("x",Table2[[#This Row],['[4']]],7)+1))</f>
        <v>130</v>
      </c>
      <c r="S106" s="2"/>
      <c r="T106" s="2">
        <f t="shared" si="1"/>
        <v>3.2487000000000002E-2</v>
      </c>
    </row>
    <row r="107" spans="1:20" s="19" customFormat="1" ht="45" x14ac:dyDescent="0.25">
      <c r="A107" s="19">
        <v>102</v>
      </c>
      <c r="B107" s="1" t="s">
        <v>1009</v>
      </c>
      <c r="C107" s="19" t="s">
        <v>15</v>
      </c>
      <c r="D107" s="19" t="s">
        <v>1010</v>
      </c>
      <c r="E107" s="19">
        <v>2</v>
      </c>
      <c r="F107" s="16">
        <v>1</v>
      </c>
      <c r="G107" s="16" t="s">
        <v>823</v>
      </c>
      <c r="H107" s="30" t="s">
        <v>1431</v>
      </c>
      <c r="I107" s="19" t="s">
        <v>104</v>
      </c>
      <c r="J107" s="19" t="s">
        <v>990</v>
      </c>
      <c r="K107" s="19" t="s">
        <v>72</v>
      </c>
      <c r="L107" s="19" t="s">
        <v>817</v>
      </c>
      <c r="M107" s="30" t="s">
        <v>1818</v>
      </c>
      <c r="N107" s="19" t="s">
        <v>282</v>
      </c>
      <c r="O107" s="1"/>
      <c r="P107" s="2" t="str">
        <f>LEFT(Table2[[#This Row],['[4']]],FIND(" ",Table2[[#This Row],['[4']]],1)-1)</f>
        <v>220</v>
      </c>
      <c r="Q107" s="2" t="str">
        <f>MID(Table2[[#This Row],['[4']]],FIND("x",Table2[[#This Row],['[4']]],1)+2,FIND("x",Table2[[#This Row],['[4']]],7)-(FIND("x",Table2[[#This Row],['[4']]],1)+2))</f>
        <v xml:space="preserve">250 </v>
      </c>
      <c r="R107" s="2" t="str">
        <f>RIGHT(Table2[[#This Row],['[4']]],LEN(Table2[[#This Row],['[4']]])-(FIND("x",Table2[[#This Row],['[4']]],7)+1))</f>
        <v>120</v>
      </c>
      <c r="S107" s="2"/>
      <c r="T107" s="2">
        <f t="shared" si="1"/>
        <v>6.6E-3</v>
      </c>
    </row>
    <row r="108" spans="1:20" s="19" customFormat="1" ht="30" x14ac:dyDescent="0.25">
      <c r="A108" s="19">
        <v>103</v>
      </c>
      <c r="B108" s="1" t="s">
        <v>1011</v>
      </c>
      <c r="C108" s="19" t="s">
        <v>9</v>
      </c>
      <c r="D108" s="19" t="s">
        <v>1012</v>
      </c>
      <c r="E108" s="19">
        <v>7</v>
      </c>
      <c r="F108" s="16">
        <v>1</v>
      </c>
      <c r="G108" s="16" t="s">
        <v>823</v>
      </c>
      <c r="H108" s="30" t="s">
        <v>1431</v>
      </c>
      <c r="I108" s="19" t="s">
        <v>72</v>
      </c>
      <c r="J108" s="19" t="s">
        <v>256</v>
      </c>
      <c r="K108" s="19" t="s">
        <v>72</v>
      </c>
      <c r="L108" s="19" t="s">
        <v>821</v>
      </c>
      <c r="M108" s="30" t="s">
        <v>1818</v>
      </c>
      <c r="N108" s="19" t="s">
        <v>282</v>
      </c>
      <c r="O108" s="1"/>
      <c r="P108" s="2" t="str">
        <f>LEFT(Table2[[#This Row],['[4']]],FIND(" ",Table2[[#This Row],['[4']]],1)-1)</f>
        <v>180</v>
      </c>
      <c r="Q108" s="2" t="str">
        <f>MID(Table2[[#This Row],['[4']]],FIND("x",Table2[[#This Row],['[4']]],1)+2,FIND("x",Table2[[#This Row],['[4']]],7)-(FIND("x",Table2[[#This Row],['[4']]],1)+2))</f>
        <v xml:space="preserve">450 </v>
      </c>
      <c r="R108" s="2" t="str">
        <f>RIGHT(Table2[[#This Row],['[4']]],LEN(Table2[[#This Row],['[4']]])-(FIND("x",Table2[[#This Row],['[4']]],7)+1))</f>
        <v>420</v>
      </c>
      <c r="S108" s="2"/>
      <c r="T108" s="2">
        <f t="shared" si="1"/>
        <v>3.4020000000000002E-2</v>
      </c>
    </row>
    <row r="109" spans="1:20" s="19" customFormat="1" ht="30" x14ac:dyDescent="0.25">
      <c r="A109" s="19">
        <v>104</v>
      </c>
      <c r="B109" s="1" t="s">
        <v>1013</v>
      </c>
      <c r="C109" s="19" t="s">
        <v>9</v>
      </c>
      <c r="D109" s="19" t="s">
        <v>1014</v>
      </c>
      <c r="E109" s="19">
        <v>4</v>
      </c>
      <c r="F109" s="16">
        <v>1</v>
      </c>
      <c r="G109" s="16" t="s">
        <v>823</v>
      </c>
      <c r="H109" s="30" t="s">
        <v>1431</v>
      </c>
      <c r="I109" s="19" t="s">
        <v>72</v>
      </c>
      <c r="J109" s="19" t="s">
        <v>256</v>
      </c>
      <c r="K109" s="19" t="s">
        <v>72</v>
      </c>
      <c r="L109" s="19" t="s">
        <v>821</v>
      </c>
      <c r="M109" s="30" t="s">
        <v>1818</v>
      </c>
      <c r="N109" s="19" t="s">
        <v>282</v>
      </c>
      <c r="O109" s="1"/>
      <c r="P109" s="2" t="str">
        <f>LEFT(Table2[[#This Row],['[4']]],FIND(" ",Table2[[#This Row],['[4']]],1)-1)</f>
        <v>440</v>
      </c>
      <c r="Q109" s="2" t="str">
        <f>MID(Table2[[#This Row],['[4']]],FIND("x",Table2[[#This Row],['[4']]],1)+2,FIND("x",Table2[[#This Row],['[4']]],7)-(FIND("x",Table2[[#This Row],['[4']]],1)+2))</f>
        <v xml:space="preserve">230 </v>
      </c>
      <c r="R109" s="2" t="str">
        <f>RIGHT(Table2[[#This Row],['[4']]],LEN(Table2[[#This Row],['[4']]])-(FIND("x",Table2[[#This Row],['[4']]],7)+1))</f>
        <v>400</v>
      </c>
      <c r="S109" s="2"/>
      <c r="T109" s="2">
        <f t="shared" si="1"/>
        <v>4.0480000000000002E-2</v>
      </c>
    </row>
    <row r="110" spans="1:20" s="19" customFormat="1" ht="60" x14ac:dyDescent="0.25">
      <c r="A110" s="19">
        <v>105</v>
      </c>
      <c r="B110" s="1" t="s">
        <v>1015</v>
      </c>
      <c r="C110" s="19" t="s">
        <v>9</v>
      </c>
      <c r="D110" s="19" t="s">
        <v>1016</v>
      </c>
      <c r="E110" s="19">
        <v>10</v>
      </c>
      <c r="F110" s="16">
        <v>1</v>
      </c>
      <c r="G110" s="16" t="s">
        <v>823</v>
      </c>
      <c r="H110" s="30" t="s">
        <v>1431</v>
      </c>
      <c r="I110" s="19" t="s">
        <v>72</v>
      </c>
      <c r="J110" s="19" t="s">
        <v>892</v>
      </c>
      <c r="K110" s="19" t="s">
        <v>104</v>
      </c>
      <c r="L110" s="19" t="s">
        <v>833</v>
      </c>
      <c r="M110" s="30" t="s">
        <v>1818</v>
      </c>
      <c r="N110" s="19" t="s">
        <v>2065</v>
      </c>
      <c r="O110" s="1"/>
      <c r="P110" s="2" t="str">
        <f>LEFT(Table2[[#This Row],['[4']]],FIND(" ",Table2[[#This Row],['[4']]],1)-1)</f>
        <v>320</v>
      </c>
      <c r="Q110" s="2" t="str">
        <f>MID(Table2[[#This Row],['[4']]],FIND("x",Table2[[#This Row],['[4']]],1)+2,FIND("x",Table2[[#This Row],['[4']]],7)-(FIND("x",Table2[[#This Row],['[4']]],1)+2))</f>
        <v xml:space="preserve">500 </v>
      </c>
      <c r="R110" s="2" t="str">
        <f>RIGHT(Table2[[#This Row],['[4']]],LEN(Table2[[#This Row],['[4']]])-(FIND("x",Table2[[#This Row],['[4']]],7)+1))</f>
        <v>550</v>
      </c>
      <c r="S110" s="2"/>
      <c r="T110" s="2">
        <f t="shared" si="1"/>
        <v>8.7999999999999995E-2</v>
      </c>
    </row>
    <row r="111" spans="1:20" s="19" customFormat="1" ht="45" x14ac:dyDescent="0.25">
      <c r="A111" s="19">
        <v>106</v>
      </c>
      <c r="B111" s="1" t="s">
        <v>1017</v>
      </c>
      <c r="C111" s="19" t="s">
        <v>9</v>
      </c>
      <c r="D111" s="19" t="s">
        <v>1018</v>
      </c>
      <c r="E111" s="19">
        <v>4</v>
      </c>
      <c r="F111" s="16">
        <v>1</v>
      </c>
      <c r="G111" s="16" t="s">
        <v>823</v>
      </c>
      <c r="H111" s="30" t="s">
        <v>1431</v>
      </c>
      <c r="I111" s="19" t="s">
        <v>72</v>
      </c>
      <c r="J111" s="19" t="s">
        <v>892</v>
      </c>
      <c r="K111" s="19" t="s">
        <v>104</v>
      </c>
      <c r="L111" s="19" t="s">
        <v>833</v>
      </c>
      <c r="M111" s="30" t="s">
        <v>1818</v>
      </c>
      <c r="N111" s="19" t="s">
        <v>834</v>
      </c>
      <c r="O111" s="1"/>
      <c r="P111" s="2" t="str">
        <f>LEFT(Table2[[#This Row],['[4']]],FIND(" ",Table2[[#This Row],['[4']]],1)-1)</f>
        <v>190</v>
      </c>
      <c r="Q111" s="2" t="str">
        <f>MID(Table2[[#This Row],['[4']]],FIND("x",Table2[[#This Row],['[4']]],1)+2,FIND("x",Table2[[#This Row],['[4']]],7)-(FIND("x",Table2[[#This Row],['[4']]],1)+2))</f>
        <v xml:space="preserve">470 </v>
      </c>
      <c r="R111" s="2" t="str">
        <f>RIGHT(Table2[[#This Row],['[4']]],LEN(Table2[[#This Row],['[4']]])-(FIND("x",Table2[[#This Row],['[4']]],7)+1))</f>
        <v>420</v>
      </c>
      <c r="S111" s="2"/>
      <c r="T111" s="2">
        <f t="shared" si="1"/>
        <v>3.7505999999999998E-2</v>
      </c>
    </row>
    <row r="112" spans="1:20" s="19" customFormat="1" ht="60" x14ac:dyDescent="0.25">
      <c r="A112" s="19">
        <v>107</v>
      </c>
      <c r="B112" s="1" t="s">
        <v>1019</v>
      </c>
      <c r="C112" s="19" t="s">
        <v>9</v>
      </c>
      <c r="D112" s="19" t="s">
        <v>1020</v>
      </c>
      <c r="E112" s="19">
        <v>20</v>
      </c>
      <c r="F112" s="16">
        <v>1</v>
      </c>
      <c r="G112" s="16" t="s">
        <v>823</v>
      </c>
      <c r="H112" s="30" t="s">
        <v>1431</v>
      </c>
      <c r="I112" s="19" t="s">
        <v>72</v>
      </c>
      <c r="J112" s="19" t="s">
        <v>892</v>
      </c>
      <c r="K112" s="19" t="s">
        <v>104</v>
      </c>
      <c r="L112" s="19" t="s">
        <v>833</v>
      </c>
      <c r="M112" s="30" t="s">
        <v>1818</v>
      </c>
      <c r="N112" s="31" t="s">
        <v>2065</v>
      </c>
      <c r="O112" s="1"/>
      <c r="P112" s="2" t="str">
        <f>LEFT(Table2[[#This Row],['[4']]],FIND(" ",Table2[[#This Row],['[4']]],1)-1)</f>
        <v>1240</v>
      </c>
      <c r="Q112" s="2" t="str">
        <f>MID(Table2[[#This Row],['[4']]],FIND("x",Table2[[#This Row],['[4']]],1)+2,FIND("x",Table2[[#This Row],['[4']]],7)-(FIND("x",Table2[[#This Row],['[4']]],1)+2))</f>
        <v xml:space="preserve">100 </v>
      </c>
      <c r="R112" s="2" t="str">
        <f>RIGHT(Table2[[#This Row],['[4']]],LEN(Table2[[#This Row],['[4']]])-(FIND("x",Table2[[#This Row],['[4']]],7)+1))</f>
        <v>710</v>
      </c>
      <c r="S112" s="2"/>
      <c r="T112" s="2">
        <f t="shared" si="1"/>
        <v>8.8039999999999993E-2</v>
      </c>
    </row>
    <row r="113" spans="1:20" s="19" customFormat="1" ht="30" x14ac:dyDescent="0.25">
      <c r="A113" s="19">
        <v>108</v>
      </c>
      <c r="B113" s="1" t="s">
        <v>1021</v>
      </c>
      <c r="C113" s="19" t="s">
        <v>9</v>
      </c>
      <c r="D113" s="19" t="s">
        <v>1022</v>
      </c>
      <c r="E113" s="19">
        <v>30</v>
      </c>
      <c r="F113" s="16">
        <v>1</v>
      </c>
      <c r="G113" s="16" t="s">
        <v>823</v>
      </c>
      <c r="H113" s="30" t="s">
        <v>1431</v>
      </c>
      <c r="I113" s="19" t="s">
        <v>104</v>
      </c>
      <c r="J113" s="19" t="s">
        <v>1023</v>
      </c>
      <c r="K113" s="19" t="s">
        <v>72</v>
      </c>
      <c r="L113" s="19" t="s">
        <v>820</v>
      </c>
      <c r="M113" s="30" t="s">
        <v>1818</v>
      </c>
      <c r="N113" s="19" t="s">
        <v>282</v>
      </c>
      <c r="O113" s="1"/>
      <c r="P113" s="2" t="str">
        <f>LEFT(Table2[[#This Row],['[4']]],FIND(" ",Table2[[#This Row],['[4']]],1)-1)</f>
        <v>300</v>
      </c>
      <c r="Q113" s="2" t="str">
        <f>MID(Table2[[#This Row],['[4']]],FIND("x",Table2[[#This Row],['[4']]],1)+2,FIND("x",Table2[[#This Row],['[4']]],7)-(FIND("x",Table2[[#This Row],['[4']]],1)+2))</f>
        <v xml:space="preserve">580 </v>
      </c>
      <c r="R113" s="2" t="str">
        <f>RIGHT(Table2[[#This Row],['[4']]],LEN(Table2[[#This Row],['[4']]])-(FIND("x",Table2[[#This Row],['[4']]],7)+1))</f>
        <v>600</v>
      </c>
      <c r="S113" s="2"/>
      <c r="T113" s="2">
        <f t="shared" si="1"/>
        <v>0.10440000000000001</v>
      </c>
    </row>
    <row r="114" spans="1:20" s="19" customFormat="1" ht="30" x14ac:dyDescent="0.25">
      <c r="A114" s="19">
        <v>109</v>
      </c>
      <c r="B114" s="1" t="s">
        <v>1024</v>
      </c>
      <c r="C114" s="19" t="s">
        <v>9</v>
      </c>
      <c r="D114" s="19" t="s">
        <v>1025</v>
      </c>
      <c r="E114" s="19">
        <v>40</v>
      </c>
      <c r="F114" s="16">
        <v>1</v>
      </c>
      <c r="G114" s="16" t="s">
        <v>823</v>
      </c>
      <c r="H114" s="30" t="s">
        <v>1431</v>
      </c>
      <c r="I114" s="19" t="s">
        <v>104</v>
      </c>
      <c r="J114" s="19" t="s">
        <v>1023</v>
      </c>
      <c r="K114" s="19" t="s">
        <v>72</v>
      </c>
      <c r="L114" s="19" t="s">
        <v>820</v>
      </c>
      <c r="M114" s="30" t="s">
        <v>1818</v>
      </c>
      <c r="N114" s="19" t="s">
        <v>282</v>
      </c>
      <c r="O114" s="1"/>
      <c r="P114" s="2" t="str">
        <f>LEFT(Table2[[#This Row],['[4']]],FIND(" ",Table2[[#This Row],['[4']]],1)-1)</f>
        <v>620</v>
      </c>
      <c r="Q114" s="2" t="str">
        <f>MID(Table2[[#This Row],['[4']]],FIND("x",Table2[[#This Row],['[4']]],1)+2,FIND("x",Table2[[#This Row],['[4']]],7)-(FIND("x",Table2[[#This Row],['[4']]],1)+2))</f>
        <v xml:space="preserve">600 </v>
      </c>
      <c r="R114" s="2" t="str">
        <f>RIGHT(Table2[[#This Row],['[4']]],LEN(Table2[[#This Row],['[4']]])-(FIND("x",Table2[[#This Row],['[4']]],7)+1))</f>
        <v>500</v>
      </c>
      <c r="S114" s="2"/>
      <c r="T114" s="2">
        <f t="shared" si="1"/>
        <v>0.186</v>
      </c>
    </row>
    <row r="115" spans="1:20" s="19" customFormat="1" ht="30" x14ac:dyDescent="0.25">
      <c r="A115" s="19">
        <v>110</v>
      </c>
      <c r="B115" s="1" t="s">
        <v>1026</v>
      </c>
      <c r="C115" s="19" t="s">
        <v>18</v>
      </c>
      <c r="D115" s="19" t="s">
        <v>1027</v>
      </c>
      <c r="E115" s="19">
        <v>5</v>
      </c>
      <c r="F115" s="16">
        <v>2</v>
      </c>
      <c r="G115" s="16" t="s">
        <v>823</v>
      </c>
      <c r="H115" s="30" t="s">
        <v>1431</v>
      </c>
      <c r="I115" s="19" t="s">
        <v>104</v>
      </c>
      <c r="J115" s="19" t="s">
        <v>1023</v>
      </c>
      <c r="K115" s="19" t="s">
        <v>72</v>
      </c>
      <c r="L115" s="19" t="s">
        <v>817</v>
      </c>
      <c r="M115" s="30" t="s">
        <v>1818</v>
      </c>
      <c r="N115" s="19" t="s">
        <v>282</v>
      </c>
      <c r="O115" s="1"/>
      <c r="P115" s="2" t="str">
        <f>LEFT(Table2[[#This Row],['[4']]],FIND(" ",Table2[[#This Row],['[4']]],1)-1)</f>
        <v>600</v>
      </c>
      <c r="Q115" s="2" t="str">
        <f>MID(Table2[[#This Row],['[4']]],FIND("x",Table2[[#This Row],['[4']]],1)+2,FIND("x",Table2[[#This Row],['[4']]],7)-(FIND("x",Table2[[#This Row],['[4']]],1)+2))</f>
        <v xml:space="preserve">390 </v>
      </c>
      <c r="R115" s="2" t="str">
        <f>RIGHT(Table2[[#This Row],['[4']]],LEN(Table2[[#This Row],['[4']]])-(FIND("x",Table2[[#This Row],['[4']]],7)+1))</f>
        <v>270</v>
      </c>
      <c r="S115" s="2"/>
      <c r="T115" s="2">
        <f t="shared" si="1"/>
        <v>6.318E-2</v>
      </c>
    </row>
    <row r="116" spans="1:20" s="19" customFormat="1" ht="30" x14ac:dyDescent="0.25">
      <c r="A116" s="19">
        <v>111</v>
      </c>
      <c r="B116" s="1" t="s">
        <v>1028</v>
      </c>
      <c r="C116" s="19" t="s">
        <v>14</v>
      </c>
      <c r="D116" s="19" t="s">
        <v>1029</v>
      </c>
      <c r="E116" s="19">
        <v>25</v>
      </c>
      <c r="F116" s="16">
        <v>5</v>
      </c>
      <c r="G116" s="16" t="s">
        <v>823</v>
      </c>
      <c r="H116" s="30" t="s">
        <v>1431</v>
      </c>
      <c r="I116" s="19" t="s">
        <v>104</v>
      </c>
      <c r="J116" s="19">
        <v>0</v>
      </c>
      <c r="K116" s="19" t="s">
        <v>104</v>
      </c>
      <c r="L116" s="19" t="s">
        <v>984</v>
      </c>
      <c r="M116" s="30" t="s">
        <v>1818</v>
      </c>
      <c r="N116" s="19" t="s">
        <v>282</v>
      </c>
      <c r="O116" s="1"/>
      <c r="P116" s="2" t="str">
        <f>LEFT(Table2[[#This Row],['[4']]],FIND(" ",Table2[[#This Row],['[4']]],1)-1)</f>
        <v>650</v>
      </c>
      <c r="Q116" s="2" t="str">
        <f>MID(Table2[[#This Row],['[4']]],FIND("x",Table2[[#This Row],['[4']]],1)+2,FIND("x",Table2[[#This Row],['[4']]],7)-(FIND("x",Table2[[#This Row],['[4']]],1)+2))</f>
        <v xml:space="preserve">300 </v>
      </c>
      <c r="R116" s="2" t="str">
        <f>RIGHT(Table2[[#This Row],['[4']]],LEN(Table2[[#This Row],['[4']]])-(FIND("x",Table2[[#This Row],['[4']]],7)+1))</f>
        <v>1000</v>
      </c>
      <c r="S116" s="2"/>
      <c r="T116" s="2">
        <f t="shared" si="1"/>
        <v>0.19500000000000001</v>
      </c>
    </row>
    <row r="117" spans="1:20" s="19" customFormat="1" ht="30" x14ac:dyDescent="0.25">
      <c r="A117" s="19">
        <v>112</v>
      </c>
      <c r="B117" s="1" t="s">
        <v>423</v>
      </c>
      <c r="C117" s="19" t="s">
        <v>12</v>
      </c>
      <c r="D117" s="19" t="s">
        <v>1030</v>
      </c>
      <c r="E117" s="19">
        <v>1.5</v>
      </c>
      <c r="F117" s="16">
        <v>6</v>
      </c>
      <c r="G117" s="16" t="s">
        <v>823</v>
      </c>
      <c r="H117" s="30" t="s">
        <v>1431</v>
      </c>
      <c r="I117" s="19">
        <v>0</v>
      </c>
      <c r="J117" s="19">
        <v>0</v>
      </c>
      <c r="K117" s="19" t="s">
        <v>72</v>
      </c>
      <c r="L117" s="19" t="s">
        <v>817</v>
      </c>
      <c r="M117" s="30" t="s">
        <v>1818</v>
      </c>
      <c r="N117" s="19" t="s">
        <v>282</v>
      </c>
      <c r="O117" s="1"/>
      <c r="P117" s="2" t="str">
        <f>LEFT(Table2[[#This Row],['[4']]],FIND(" ",Table2[[#This Row],['[4']]],1)-1)</f>
        <v>200</v>
      </c>
      <c r="Q117" s="2" t="str">
        <f>MID(Table2[[#This Row],['[4']]],FIND("x",Table2[[#This Row],['[4']]],1)+2,FIND("x",Table2[[#This Row],['[4']]],7)-(FIND("x",Table2[[#This Row],['[4']]],1)+2))</f>
        <v xml:space="preserve">200 </v>
      </c>
      <c r="R117" s="2" t="str">
        <f>RIGHT(Table2[[#This Row],['[4']]],LEN(Table2[[#This Row],['[4']]])-(FIND("x",Table2[[#This Row],['[4']]],7)+1))</f>
        <v>400</v>
      </c>
      <c r="S117" s="2"/>
      <c r="T117" s="2">
        <f t="shared" si="1"/>
        <v>1.6E-2</v>
      </c>
    </row>
    <row r="118" spans="1:20" s="19" customFormat="1" ht="45" x14ac:dyDescent="0.25">
      <c r="A118" s="19">
        <v>113</v>
      </c>
      <c r="B118" s="1" t="s">
        <v>1031</v>
      </c>
      <c r="C118" s="19" t="s">
        <v>9</v>
      </c>
      <c r="D118" s="19" t="s">
        <v>1032</v>
      </c>
      <c r="E118" s="19">
        <v>170</v>
      </c>
      <c r="F118" s="16">
        <v>1</v>
      </c>
      <c r="G118" s="16" t="s">
        <v>823</v>
      </c>
      <c r="H118" s="30" t="s">
        <v>1431</v>
      </c>
      <c r="I118" s="19" t="s">
        <v>72</v>
      </c>
      <c r="J118" s="19" t="s">
        <v>256</v>
      </c>
      <c r="K118" s="19" t="s">
        <v>72</v>
      </c>
      <c r="L118" s="19" t="s">
        <v>821</v>
      </c>
      <c r="M118" s="30" t="s">
        <v>1818</v>
      </c>
      <c r="N118" s="19" t="s">
        <v>1033</v>
      </c>
      <c r="O118" s="1"/>
      <c r="P118" s="2" t="str">
        <f>LEFT(Table2[[#This Row],['[4']]],FIND(" ",Table2[[#This Row],['[4']]],1)-1)</f>
        <v>320</v>
      </c>
      <c r="Q118" s="2" t="str">
        <f>MID(Table2[[#This Row],['[4']]],FIND("x",Table2[[#This Row],['[4']]],1)+2,FIND("x",Table2[[#This Row],['[4']]],7)-(FIND("x",Table2[[#This Row],['[4']]],1)+2))</f>
        <v xml:space="preserve">750 </v>
      </c>
      <c r="R118" s="2" t="str">
        <f>RIGHT(Table2[[#This Row],['[4']]],LEN(Table2[[#This Row],['[4']]])-(FIND("x",Table2[[#This Row],['[4']]],7)+1))</f>
        <v>830</v>
      </c>
      <c r="S118" s="2"/>
      <c r="T118" s="2">
        <f t="shared" si="1"/>
        <v>0.19919999999999999</v>
      </c>
    </row>
    <row r="119" spans="1:20" s="19" customFormat="1" ht="90" x14ac:dyDescent="0.25">
      <c r="A119" s="19">
        <v>114</v>
      </c>
      <c r="B119" s="1" t="s">
        <v>1034</v>
      </c>
      <c r="C119" s="19" t="s">
        <v>9</v>
      </c>
      <c r="D119" s="19" t="s">
        <v>1035</v>
      </c>
      <c r="E119" s="19">
        <v>4</v>
      </c>
      <c r="F119" s="16">
        <v>1</v>
      </c>
      <c r="G119" s="16" t="s">
        <v>823</v>
      </c>
      <c r="H119" s="30" t="s">
        <v>1431</v>
      </c>
      <c r="I119" s="19" t="s">
        <v>104</v>
      </c>
      <c r="J119" s="19">
        <v>0</v>
      </c>
      <c r="K119" s="19" t="s">
        <v>72</v>
      </c>
      <c r="L119" s="19" t="s">
        <v>981</v>
      </c>
      <c r="M119" s="30" t="s">
        <v>1818</v>
      </c>
      <c r="N119" s="19" t="s">
        <v>834</v>
      </c>
      <c r="O119" s="1"/>
      <c r="P119" s="2" t="str">
        <f>LEFT(Table2[[#This Row],['[4']]],FIND(" ",Table2[[#This Row],['[4']]],1)-1)</f>
        <v>240</v>
      </c>
      <c r="Q119" s="2" t="str">
        <f>MID(Table2[[#This Row],['[4']]],FIND("x",Table2[[#This Row],['[4']]],1)+2,FIND("x",Table2[[#This Row],['[4']]],7)-(FIND("x",Table2[[#This Row],['[4']]],1)+2))</f>
        <v xml:space="preserve">400 </v>
      </c>
      <c r="R119" s="2" t="str">
        <f>RIGHT(Table2[[#This Row],['[4']]],LEN(Table2[[#This Row],['[4']]])-(FIND("x",Table2[[#This Row],['[4']]],7)+1))</f>
        <v>440</v>
      </c>
      <c r="S119" s="2"/>
      <c r="T119" s="2">
        <f t="shared" si="1"/>
        <v>4.224E-2</v>
      </c>
    </row>
    <row r="120" spans="1:20" s="19" customFormat="1" ht="30" x14ac:dyDescent="0.25">
      <c r="A120" s="19">
        <v>115</v>
      </c>
      <c r="B120" s="1" t="s">
        <v>1036</v>
      </c>
      <c r="C120" s="19" t="s">
        <v>9</v>
      </c>
      <c r="D120" s="19" t="s">
        <v>1037</v>
      </c>
      <c r="E120" s="19">
        <v>50</v>
      </c>
      <c r="F120" s="16">
        <v>1</v>
      </c>
      <c r="G120" s="16" t="s">
        <v>823</v>
      </c>
      <c r="H120" s="30" t="s">
        <v>1431</v>
      </c>
      <c r="I120" s="19" t="s">
        <v>72</v>
      </c>
      <c r="J120" s="19" t="s">
        <v>256</v>
      </c>
      <c r="K120" s="19" t="s">
        <v>72</v>
      </c>
      <c r="L120" s="19" t="s">
        <v>819</v>
      </c>
      <c r="M120" s="30" t="s">
        <v>1818</v>
      </c>
      <c r="N120" s="19" t="s">
        <v>282</v>
      </c>
      <c r="O120" s="1"/>
      <c r="P120" s="2" t="str">
        <f>LEFT(Table2[[#This Row],['[4']]],FIND(" ",Table2[[#This Row],['[4']]],1)-1)</f>
        <v>490</v>
      </c>
      <c r="Q120" s="2" t="str">
        <f>MID(Table2[[#This Row],['[4']]],FIND("x",Table2[[#This Row],['[4']]],1)+2,FIND("x",Table2[[#This Row],['[4']]],7)-(FIND("x",Table2[[#This Row],['[4']]],1)+2))</f>
        <v xml:space="preserve">680 </v>
      </c>
      <c r="R120" s="2" t="str">
        <f>RIGHT(Table2[[#This Row],['[4']]],LEN(Table2[[#This Row],['[4']]])-(FIND("x",Table2[[#This Row],['[4']]],7)+1))</f>
        <v>58</v>
      </c>
      <c r="S120" s="2"/>
      <c r="T120" s="2">
        <f t="shared" si="1"/>
        <v>1.9325599999999998E-2</v>
      </c>
    </row>
    <row r="121" spans="1:20" s="19" customFormat="1" ht="30" x14ac:dyDescent="0.25">
      <c r="A121" s="19">
        <v>116</v>
      </c>
      <c r="B121" s="1" t="s">
        <v>1038</v>
      </c>
      <c r="C121" s="19" t="s">
        <v>18</v>
      </c>
      <c r="D121" s="19" t="s">
        <v>822</v>
      </c>
      <c r="E121" s="19">
        <v>40</v>
      </c>
      <c r="F121" s="16">
        <v>2</v>
      </c>
      <c r="G121" s="16" t="s">
        <v>823</v>
      </c>
      <c r="H121" s="30" t="s">
        <v>1431</v>
      </c>
      <c r="I121" s="19" t="s">
        <v>72</v>
      </c>
      <c r="J121" s="19" t="s">
        <v>256</v>
      </c>
      <c r="K121" s="19" t="s">
        <v>72</v>
      </c>
      <c r="L121" s="19" t="s">
        <v>821</v>
      </c>
      <c r="M121" s="30" t="s">
        <v>1818</v>
      </c>
      <c r="N121" s="31" t="s">
        <v>2066</v>
      </c>
      <c r="O121" s="1"/>
      <c r="P121" s="2" t="str">
        <f>LEFT(Table2[[#This Row],['[4']]],FIND(" ",Table2[[#This Row],['[4']]],1)-1)</f>
        <v>620</v>
      </c>
      <c r="Q121" s="2" t="str">
        <f>MID(Table2[[#This Row],['[4']]],FIND("x",Table2[[#This Row],['[4']]],1)+2,FIND("x",Table2[[#This Row],['[4']]],7)-(FIND("x",Table2[[#This Row],['[4']]],1)+2))</f>
        <v xml:space="preserve">370 </v>
      </c>
      <c r="R121" s="2" t="str">
        <f>RIGHT(Table2[[#This Row],['[4']]],LEN(Table2[[#This Row],['[4']]])-(FIND("x",Table2[[#This Row],['[4']]],7)+1))</f>
        <v>240</v>
      </c>
      <c r="S121" s="2"/>
      <c r="T121" s="2">
        <f t="shared" si="1"/>
        <v>5.5056000000000001E-2</v>
      </c>
    </row>
    <row r="122" spans="1:20" s="19" customFormat="1" ht="45" x14ac:dyDescent="0.25">
      <c r="A122" s="19">
        <v>117</v>
      </c>
      <c r="B122" s="1" t="s">
        <v>1039</v>
      </c>
      <c r="C122" s="19" t="s">
        <v>11</v>
      </c>
      <c r="D122" s="19" t="s">
        <v>822</v>
      </c>
      <c r="E122" s="19">
        <v>40</v>
      </c>
      <c r="F122" s="16">
        <v>2</v>
      </c>
      <c r="G122" s="16" t="s">
        <v>823</v>
      </c>
      <c r="H122" s="30" t="s">
        <v>1431</v>
      </c>
      <c r="I122" s="19" t="s">
        <v>72</v>
      </c>
      <c r="J122" s="19" t="s">
        <v>256</v>
      </c>
      <c r="K122" s="19" t="s">
        <v>72</v>
      </c>
      <c r="L122" s="19" t="s">
        <v>821</v>
      </c>
      <c r="M122" s="30" t="s">
        <v>1818</v>
      </c>
      <c r="N122" s="19" t="s">
        <v>282</v>
      </c>
      <c r="O122" s="1"/>
      <c r="P122" s="2" t="str">
        <f>LEFT(Table2[[#This Row],['[4']]],FIND(" ",Table2[[#This Row],['[4']]],1)-1)</f>
        <v>620</v>
      </c>
      <c r="Q122" s="2" t="str">
        <f>MID(Table2[[#This Row],['[4']]],FIND("x",Table2[[#This Row],['[4']]],1)+2,FIND("x",Table2[[#This Row],['[4']]],7)-(FIND("x",Table2[[#This Row],['[4']]],1)+2))</f>
        <v xml:space="preserve">370 </v>
      </c>
      <c r="R122" s="2" t="str">
        <f>RIGHT(Table2[[#This Row],['[4']]],LEN(Table2[[#This Row],['[4']]])-(FIND("x",Table2[[#This Row],['[4']]],7)+1))</f>
        <v>240</v>
      </c>
      <c r="S122" s="2"/>
      <c r="T122" s="2">
        <f t="shared" si="1"/>
        <v>5.5056000000000001E-2</v>
      </c>
    </row>
    <row r="123" spans="1:20" s="19" customFormat="1" ht="30" x14ac:dyDescent="0.25">
      <c r="A123" s="19">
        <v>118</v>
      </c>
      <c r="B123" s="1" t="s">
        <v>164</v>
      </c>
      <c r="C123" s="19" t="s">
        <v>8</v>
      </c>
      <c r="D123" s="19" t="s">
        <v>1040</v>
      </c>
      <c r="E123" s="19">
        <v>50</v>
      </c>
      <c r="F123" s="16">
        <v>1</v>
      </c>
      <c r="G123" s="16" t="s">
        <v>823</v>
      </c>
      <c r="H123" s="30" t="s">
        <v>1431</v>
      </c>
      <c r="I123" s="19" t="s">
        <v>72</v>
      </c>
      <c r="J123" s="19" t="s">
        <v>256</v>
      </c>
      <c r="K123" s="19" t="s">
        <v>72</v>
      </c>
      <c r="L123" s="19" t="s">
        <v>815</v>
      </c>
      <c r="M123" s="30" t="s">
        <v>1818</v>
      </c>
      <c r="N123" s="19" t="s">
        <v>282</v>
      </c>
      <c r="O123" s="1"/>
      <c r="P123" s="2" t="str">
        <f>LEFT(Table2[[#This Row],['[4']]],FIND(" ",Table2[[#This Row],['[4']]],1)-1)</f>
        <v>800</v>
      </c>
      <c r="Q123" s="2" t="str">
        <f>MID(Table2[[#This Row],['[4']]],FIND("x",Table2[[#This Row],['[4']]],1)+2,FIND("x",Table2[[#This Row],['[4']]],7)-(FIND("x",Table2[[#This Row],['[4']]],1)+2))</f>
        <v xml:space="preserve">380 </v>
      </c>
      <c r="R123" s="2" t="str">
        <f>RIGHT(Table2[[#This Row],['[4']]],LEN(Table2[[#This Row],['[4']]])-(FIND("x",Table2[[#This Row],['[4']]],7)+1))</f>
        <v>1880</v>
      </c>
      <c r="S123" s="2"/>
      <c r="T123" s="2">
        <f t="shared" si="1"/>
        <v>0.57152000000000003</v>
      </c>
    </row>
    <row r="124" spans="1:20" s="19" customFormat="1" ht="30" x14ac:dyDescent="0.25">
      <c r="A124" s="19">
        <v>119</v>
      </c>
      <c r="B124" s="1" t="s">
        <v>1041</v>
      </c>
      <c r="C124" s="19" t="s">
        <v>9</v>
      </c>
      <c r="D124" s="19" t="s">
        <v>1042</v>
      </c>
      <c r="E124" s="19">
        <v>3</v>
      </c>
      <c r="F124" s="16">
        <v>1</v>
      </c>
      <c r="G124" s="16" t="s">
        <v>823</v>
      </c>
      <c r="H124" s="30" t="s">
        <v>1431</v>
      </c>
      <c r="I124" s="19" t="s">
        <v>72</v>
      </c>
      <c r="J124" s="19" t="s">
        <v>262</v>
      </c>
      <c r="K124" s="19" t="s">
        <v>72</v>
      </c>
      <c r="L124" s="19" t="s">
        <v>1043</v>
      </c>
      <c r="M124" s="30" t="s">
        <v>1818</v>
      </c>
      <c r="N124" s="19" t="s">
        <v>282</v>
      </c>
      <c r="O124" s="1"/>
      <c r="P124" s="2" t="str">
        <f>LEFT(Table2[[#This Row],['[4']]],FIND(" ",Table2[[#This Row],['[4']]],1)-1)</f>
        <v>380</v>
      </c>
      <c r="Q124" s="2" t="str">
        <f>MID(Table2[[#This Row],['[4']]],FIND("x",Table2[[#This Row],['[4']]],1)+2,FIND("x",Table2[[#This Row],['[4']]],7)-(FIND("x",Table2[[#This Row],['[4']]],1)+2))</f>
        <v xml:space="preserve">340 </v>
      </c>
      <c r="R124" s="2" t="str">
        <f>RIGHT(Table2[[#This Row],['[4']]],LEN(Table2[[#This Row],['[4']]])-(FIND("x",Table2[[#This Row],['[4']]],7)+1))</f>
        <v>180</v>
      </c>
      <c r="S124" s="2"/>
      <c r="T124" s="2">
        <f t="shared" si="1"/>
        <v>2.3255999999999999E-2</v>
      </c>
    </row>
    <row r="125" spans="1:20" s="19" customFormat="1" ht="30" x14ac:dyDescent="0.25">
      <c r="A125" s="19">
        <v>120</v>
      </c>
      <c r="B125" s="1" t="s">
        <v>1044</v>
      </c>
      <c r="C125" s="19" t="s">
        <v>18</v>
      </c>
      <c r="D125" s="19" t="s">
        <v>822</v>
      </c>
      <c r="E125" s="19">
        <v>40</v>
      </c>
      <c r="F125" s="16">
        <v>3</v>
      </c>
      <c r="G125" s="16" t="s">
        <v>823</v>
      </c>
      <c r="H125" s="30" t="s">
        <v>1431</v>
      </c>
      <c r="I125" s="19" t="s">
        <v>72</v>
      </c>
      <c r="J125" s="19" t="s">
        <v>262</v>
      </c>
      <c r="K125" s="19" t="s">
        <v>72</v>
      </c>
      <c r="L125" s="19" t="s">
        <v>1043</v>
      </c>
      <c r="M125" s="30" t="s">
        <v>1818</v>
      </c>
      <c r="N125" s="19" t="s">
        <v>2066</v>
      </c>
      <c r="O125" s="1"/>
      <c r="P125" s="2" t="str">
        <f>LEFT(Table2[[#This Row],['[4']]],FIND(" ",Table2[[#This Row],['[4']]],1)-1)</f>
        <v>620</v>
      </c>
      <c r="Q125" s="2" t="str">
        <f>MID(Table2[[#This Row],['[4']]],FIND("x",Table2[[#This Row],['[4']]],1)+2,FIND("x",Table2[[#This Row],['[4']]],7)-(FIND("x",Table2[[#This Row],['[4']]],1)+2))</f>
        <v xml:space="preserve">370 </v>
      </c>
      <c r="R125" s="2" t="str">
        <f>RIGHT(Table2[[#This Row],['[4']]],LEN(Table2[[#This Row],['[4']]])-(FIND("x",Table2[[#This Row],['[4']]],7)+1))</f>
        <v>240</v>
      </c>
      <c r="S125" s="2"/>
      <c r="T125" s="2">
        <f t="shared" si="1"/>
        <v>5.5056000000000001E-2</v>
      </c>
    </row>
    <row r="126" spans="1:20" s="19" customFormat="1" ht="30" x14ac:dyDescent="0.25">
      <c r="A126" s="19">
        <v>121</v>
      </c>
      <c r="B126" s="1" t="s">
        <v>1045</v>
      </c>
      <c r="C126" s="19" t="s">
        <v>15</v>
      </c>
      <c r="D126" s="19" t="s">
        <v>1046</v>
      </c>
      <c r="E126" s="19">
        <v>3</v>
      </c>
      <c r="F126" s="16">
        <v>1</v>
      </c>
      <c r="G126" s="16" t="s">
        <v>823</v>
      </c>
      <c r="H126" s="30" t="s">
        <v>1431</v>
      </c>
      <c r="I126" s="19" t="s">
        <v>104</v>
      </c>
      <c r="J126" s="19" t="s">
        <v>990</v>
      </c>
      <c r="K126" s="19" t="s">
        <v>72</v>
      </c>
      <c r="L126" s="19" t="s">
        <v>817</v>
      </c>
      <c r="M126" s="30" t="s">
        <v>1818</v>
      </c>
      <c r="N126" s="19" t="s">
        <v>1047</v>
      </c>
      <c r="O126" s="1"/>
      <c r="P126" s="2" t="str">
        <f>LEFT(Table2[[#This Row],['[4']]],FIND(" ",Table2[[#This Row],['[4']]],1)-1)</f>
        <v>220</v>
      </c>
      <c r="Q126" s="2" t="str">
        <f>MID(Table2[[#This Row],['[4']]],FIND("x",Table2[[#This Row],['[4']]],1)+2,FIND("x",Table2[[#This Row],['[4']]],7)-(FIND("x",Table2[[#This Row],['[4']]],1)+2))</f>
        <v xml:space="preserve">320 </v>
      </c>
      <c r="R126" s="2" t="str">
        <f>RIGHT(Table2[[#This Row],['[4']]],LEN(Table2[[#This Row],['[4']]])-(FIND("x",Table2[[#This Row],['[4']]],7)+1))</f>
        <v>450</v>
      </c>
      <c r="S126" s="2"/>
      <c r="T126" s="2">
        <f t="shared" si="1"/>
        <v>3.168E-2</v>
      </c>
    </row>
    <row r="127" spans="1:20" s="19" customFormat="1" ht="30" x14ac:dyDescent="0.25">
      <c r="A127" s="19">
        <v>122</v>
      </c>
      <c r="B127" s="1" t="s">
        <v>831</v>
      </c>
      <c r="C127" s="19" t="s">
        <v>9</v>
      </c>
      <c r="D127" s="19" t="s">
        <v>979</v>
      </c>
      <c r="E127" s="19">
        <v>4</v>
      </c>
      <c r="F127" s="16">
        <v>1</v>
      </c>
      <c r="G127" s="16" t="s">
        <v>823</v>
      </c>
      <c r="H127" s="30" t="s">
        <v>1431</v>
      </c>
      <c r="I127" s="19" t="s">
        <v>104</v>
      </c>
      <c r="J127" s="19" t="s">
        <v>980</v>
      </c>
      <c r="K127" s="19" t="s">
        <v>72</v>
      </c>
      <c r="L127" s="19" t="s">
        <v>981</v>
      </c>
      <c r="M127" s="30" t="s">
        <v>1818</v>
      </c>
      <c r="N127" s="19" t="s">
        <v>834</v>
      </c>
      <c r="O127" s="1"/>
      <c r="P127" s="2" t="str">
        <f>LEFT(Table2[[#This Row],['[4']]],FIND(" ",Table2[[#This Row],['[4']]],1)-1)</f>
        <v>180</v>
      </c>
      <c r="Q127" s="2" t="str">
        <f>MID(Table2[[#This Row],['[4']]],FIND("x",Table2[[#This Row],['[4']]],1)+2,FIND("x",Table2[[#This Row],['[4']]],7)-(FIND("x",Table2[[#This Row],['[4']]],1)+2))</f>
        <v xml:space="preserve">300 </v>
      </c>
      <c r="R127" s="2" t="str">
        <f>RIGHT(Table2[[#This Row],['[4']]],LEN(Table2[[#This Row],['[4']]])-(FIND("x",Table2[[#This Row],['[4']]],7)+1))</f>
        <v>380</v>
      </c>
      <c r="S127" s="2"/>
      <c r="T127" s="2">
        <f t="shared" si="1"/>
        <v>2.052E-2</v>
      </c>
    </row>
    <row r="128" spans="1:20" s="19" customFormat="1" ht="90" x14ac:dyDescent="0.25">
      <c r="A128" s="19">
        <v>123</v>
      </c>
      <c r="B128" s="1" t="s">
        <v>1048</v>
      </c>
      <c r="C128" s="19" t="s">
        <v>9</v>
      </c>
      <c r="D128" s="19" t="s">
        <v>1035</v>
      </c>
      <c r="E128" s="19">
        <v>5</v>
      </c>
      <c r="F128" s="16">
        <v>2</v>
      </c>
      <c r="G128" s="16" t="s">
        <v>823</v>
      </c>
      <c r="H128" s="30" t="s">
        <v>1431</v>
      </c>
      <c r="I128" s="19" t="s">
        <v>104</v>
      </c>
      <c r="J128" s="19" t="s">
        <v>980</v>
      </c>
      <c r="K128" s="19" t="s">
        <v>72</v>
      </c>
      <c r="L128" s="19" t="s">
        <v>1043</v>
      </c>
      <c r="M128" s="30" t="s">
        <v>1818</v>
      </c>
      <c r="N128" s="19" t="s">
        <v>834</v>
      </c>
      <c r="O128" s="1"/>
      <c r="P128" s="2" t="str">
        <f>LEFT(Table2[[#This Row],['[4']]],FIND(" ",Table2[[#This Row],['[4']]],1)-1)</f>
        <v>240</v>
      </c>
      <c r="Q128" s="2" t="str">
        <f>MID(Table2[[#This Row],['[4']]],FIND("x",Table2[[#This Row],['[4']]],1)+2,FIND("x",Table2[[#This Row],['[4']]],7)-(FIND("x",Table2[[#This Row],['[4']]],1)+2))</f>
        <v xml:space="preserve">400 </v>
      </c>
      <c r="R128" s="2" t="str">
        <f>RIGHT(Table2[[#This Row],['[4']]],LEN(Table2[[#This Row],['[4']]])-(FIND("x",Table2[[#This Row],['[4']]],7)+1))</f>
        <v>440</v>
      </c>
      <c r="S128" s="2"/>
      <c r="T128" s="2">
        <f t="shared" si="1"/>
        <v>4.224E-2</v>
      </c>
    </row>
    <row r="129" spans="1:20" s="19" customFormat="1" ht="75" x14ac:dyDescent="0.25">
      <c r="A129" s="19">
        <v>124</v>
      </c>
      <c r="B129" s="1" t="s">
        <v>1049</v>
      </c>
      <c r="C129" s="19" t="s">
        <v>9</v>
      </c>
      <c r="D129" s="19" t="s">
        <v>1050</v>
      </c>
      <c r="E129" s="19">
        <v>20</v>
      </c>
      <c r="F129" s="16">
        <v>1</v>
      </c>
      <c r="G129" s="16" t="s">
        <v>823</v>
      </c>
      <c r="H129" s="30" t="s">
        <v>1431</v>
      </c>
      <c r="I129" s="19" t="s">
        <v>104</v>
      </c>
      <c r="J129" s="19" t="s">
        <v>986</v>
      </c>
      <c r="K129" s="19" t="s">
        <v>72</v>
      </c>
      <c r="L129" s="19" t="s">
        <v>1043</v>
      </c>
      <c r="M129" s="30" t="s">
        <v>1818</v>
      </c>
      <c r="N129" s="31" t="s">
        <v>2065</v>
      </c>
      <c r="O129" s="1"/>
      <c r="P129" s="2" t="str">
        <f>LEFT(Table2[[#This Row],['[4']]],FIND(" ",Table2[[#This Row],['[4']]],1)-1)</f>
        <v>300</v>
      </c>
      <c r="Q129" s="2" t="str">
        <f>MID(Table2[[#This Row],['[4']]],FIND("x",Table2[[#This Row],['[4']]],1)+2,FIND("x",Table2[[#This Row],['[4']]],7)-(FIND("x",Table2[[#This Row],['[4']]],1)+2))</f>
        <v xml:space="preserve">680 </v>
      </c>
      <c r="R129" s="2" t="str">
        <f>RIGHT(Table2[[#This Row],['[4']]],LEN(Table2[[#This Row],['[4']]])-(FIND("x",Table2[[#This Row],['[4']]],7)+1))</f>
        <v>530</v>
      </c>
      <c r="S129" s="2"/>
      <c r="T129" s="2">
        <f t="shared" si="1"/>
        <v>0.10811999999999999</v>
      </c>
    </row>
    <row r="130" spans="1:20" s="19" customFormat="1" ht="60" x14ac:dyDescent="0.25">
      <c r="A130" s="19">
        <v>125</v>
      </c>
      <c r="B130" s="1" t="s">
        <v>1051</v>
      </c>
      <c r="C130" s="19" t="s">
        <v>9</v>
      </c>
      <c r="D130" s="19" t="s">
        <v>1052</v>
      </c>
      <c r="E130" s="19">
        <v>3</v>
      </c>
      <c r="F130" s="16">
        <v>1</v>
      </c>
      <c r="G130" s="16" t="s">
        <v>823</v>
      </c>
      <c r="H130" s="30" t="s">
        <v>1431</v>
      </c>
      <c r="I130" s="19" t="s">
        <v>104</v>
      </c>
      <c r="J130" s="19" t="s">
        <v>986</v>
      </c>
      <c r="K130" s="19" t="s">
        <v>72</v>
      </c>
      <c r="L130" s="19" t="s">
        <v>1043</v>
      </c>
      <c r="M130" s="30" t="s">
        <v>1818</v>
      </c>
      <c r="N130" s="19" t="s">
        <v>282</v>
      </c>
      <c r="O130" s="1"/>
      <c r="P130" s="2" t="str">
        <f>LEFT(Table2[[#This Row],['[4']]],FIND(" ",Table2[[#This Row],['[4']]],1)-1)</f>
        <v>250</v>
      </c>
      <c r="Q130" s="2" t="str">
        <f>MID(Table2[[#This Row],['[4']]],FIND("x",Table2[[#This Row],['[4']]],1)+2,FIND("x",Table2[[#This Row],['[4']]],7)-(FIND("x",Table2[[#This Row],['[4']]],1)+2))</f>
        <v xml:space="preserve">80 </v>
      </c>
      <c r="R130" s="2" t="str">
        <f>RIGHT(Table2[[#This Row],['[4']]],LEN(Table2[[#This Row],['[4']]])-(FIND("x",Table2[[#This Row],['[4']]],7)+1))</f>
        <v>220</v>
      </c>
      <c r="S130" s="2"/>
      <c r="T130" s="2">
        <f t="shared" si="1"/>
        <v>4.4000000000000003E-3</v>
      </c>
    </row>
    <row r="131" spans="1:20" s="19" customFormat="1" ht="60" x14ac:dyDescent="0.25">
      <c r="A131" s="19">
        <v>126</v>
      </c>
      <c r="B131" s="1" t="s">
        <v>1053</v>
      </c>
      <c r="C131" s="19" t="s">
        <v>9</v>
      </c>
      <c r="D131" s="19" t="s">
        <v>1054</v>
      </c>
      <c r="E131" s="19">
        <v>25</v>
      </c>
      <c r="F131" s="16">
        <v>1</v>
      </c>
      <c r="G131" s="16" t="s">
        <v>823</v>
      </c>
      <c r="H131" s="30" t="s">
        <v>1431</v>
      </c>
      <c r="I131" s="19" t="s">
        <v>104</v>
      </c>
      <c r="J131" s="19" t="s">
        <v>986</v>
      </c>
      <c r="K131" s="19" t="s">
        <v>72</v>
      </c>
      <c r="L131" s="19" t="s">
        <v>1043</v>
      </c>
      <c r="M131" s="30" t="s">
        <v>1818</v>
      </c>
      <c r="N131" s="31" t="s">
        <v>2065</v>
      </c>
      <c r="O131" s="1"/>
      <c r="P131" s="2" t="str">
        <f>LEFT(Table2[[#This Row],['[4']]],FIND(" ",Table2[[#This Row],['[4']]],1)-1)</f>
        <v>1250</v>
      </c>
      <c r="Q131" s="2" t="str">
        <f>MID(Table2[[#This Row],['[4']]],FIND("x",Table2[[#This Row],['[4']]],1)+2,FIND("x",Table2[[#This Row],['[4']]],7)-(FIND("x",Table2[[#This Row],['[4']]],1)+2))</f>
        <v xml:space="preserve">80 </v>
      </c>
      <c r="R131" s="2" t="str">
        <f>RIGHT(Table2[[#This Row],['[4']]],LEN(Table2[[#This Row],['[4']]])-(FIND("x",Table2[[#This Row],['[4']]],7)+1))</f>
        <v>730</v>
      </c>
      <c r="S131" s="2"/>
      <c r="T131" s="2">
        <f t="shared" si="1"/>
        <v>7.2999999999999995E-2</v>
      </c>
    </row>
    <row r="132" spans="1:20" s="19" customFormat="1" ht="30" x14ac:dyDescent="0.25">
      <c r="A132" s="19">
        <v>127</v>
      </c>
      <c r="B132" s="1" t="s">
        <v>1055</v>
      </c>
      <c r="C132" s="19" t="s">
        <v>15</v>
      </c>
      <c r="D132" s="19" t="s">
        <v>1056</v>
      </c>
      <c r="E132" s="19">
        <v>1</v>
      </c>
      <c r="F132" s="16">
        <v>1</v>
      </c>
      <c r="G132" s="16" t="s">
        <v>823</v>
      </c>
      <c r="H132" s="30" t="s">
        <v>1431</v>
      </c>
      <c r="I132" s="19" t="s">
        <v>104</v>
      </c>
      <c r="J132" s="19" t="s">
        <v>1057</v>
      </c>
      <c r="K132" s="19" t="s">
        <v>72</v>
      </c>
      <c r="L132" s="19" t="s">
        <v>817</v>
      </c>
      <c r="M132" s="30" t="s">
        <v>1818</v>
      </c>
      <c r="N132" s="19" t="s">
        <v>282</v>
      </c>
      <c r="O132" s="1"/>
      <c r="P132" s="2" t="str">
        <f>LEFT(Table2[[#This Row],['[4']]],FIND(" ",Table2[[#This Row],['[4']]],1)-1)</f>
        <v>280</v>
      </c>
      <c r="Q132" s="2" t="str">
        <f>MID(Table2[[#This Row],['[4']]],FIND("x",Table2[[#This Row],['[4']]],1)+2,FIND("x",Table2[[#This Row],['[4']]],7)-(FIND("x",Table2[[#This Row],['[4']]],1)+2))</f>
        <v xml:space="preserve">260 </v>
      </c>
      <c r="R132" s="2" t="str">
        <f>RIGHT(Table2[[#This Row],['[4']]],LEN(Table2[[#This Row],['[4']]])-(FIND("x",Table2[[#This Row],['[4']]],7)+1))</f>
        <v>90</v>
      </c>
      <c r="S132" s="2"/>
      <c r="T132" s="2">
        <f t="shared" si="1"/>
        <v>6.5519999999999997E-3</v>
      </c>
    </row>
    <row r="133" spans="1:20" s="19" customFormat="1" ht="30" x14ac:dyDescent="0.25">
      <c r="A133" s="19">
        <v>128</v>
      </c>
      <c r="B133" s="1" t="s">
        <v>320</v>
      </c>
      <c r="C133" s="19" t="s">
        <v>14</v>
      </c>
      <c r="D133" s="19" t="s">
        <v>1058</v>
      </c>
      <c r="E133" s="19">
        <v>50</v>
      </c>
      <c r="F133" s="16">
        <v>1</v>
      </c>
      <c r="G133" s="16" t="s">
        <v>823</v>
      </c>
      <c r="H133" s="30" t="s">
        <v>1431</v>
      </c>
      <c r="I133" s="19" t="s">
        <v>104</v>
      </c>
      <c r="J133" s="19" t="s">
        <v>1023</v>
      </c>
      <c r="K133" s="19" t="s">
        <v>72</v>
      </c>
      <c r="L133" s="19" t="s">
        <v>981</v>
      </c>
      <c r="M133" s="30" t="s">
        <v>1818</v>
      </c>
      <c r="N133" s="19" t="s">
        <v>282</v>
      </c>
      <c r="O133" s="1"/>
      <c r="P133" s="2" t="str">
        <f>LEFT(Table2[[#This Row],['[4']]],FIND(" ",Table2[[#This Row],['[4']]],1)-1)</f>
        <v>710</v>
      </c>
      <c r="Q133" s="2" t="str">
        <f>MID(Table2[[#This Row],['[4']]],FIND("x",Table2[[#This Row],['[4']]],1)+2,FIND("x",Table2[[#This Row],['[4']]],7)-(FIND("x",Table2[[#This Row],['[4']]],1)+2))</f>
        <v xml:space="preserve">400 </v>
      </c>
      <c r="R133" s="2" t="str">
        <f>RIGHT(Table2[[#This Row],['[4']]],LEN(Table2[[#This Row],['[4']]])-(FIND("x",Table2[[#This Row],['[4']]],7)+1))</f>
        <v>1010</v>
      </c>
      <c r="S133" s="2"/>
      <c r="T133" s="2">
        <f t="shared" si="1"/>
        <v>0.28683999999999998</v>
      </c>
    </row>
    <row r="134" spans="1:20" s="19" customFormat="1" ht="75" x14ac:dyDescent="0.25">
      <c r="A134" s="31">
        <v>129</v>
      </c>
      <c r="B134" s="1" t="s">
        <v>1059</v>
      </c>
      <c r="C134" s="19" t="s">
        <v>9</v>
      </c>
      <c r="D134" s="19" t="s">
        <v>1060</v>
      </c>
      <c r="E134" s="19">
        <v>10</v>
      </c>
      <c r="F134" s="16">
        <v>1</v>
      </c>
      <c r="G134" s="16" t="s">
        <v>823</v>
      </c>
      <c r="H134" s="30" t="s">
        <v>1431</v>
      </c>
      <c r="I134" s="19" t="s">
        <v>72</v>
      </c>
      <c r="J134" s="19" t="s">
        <v>256</v>
      </c>
      <c r="K134" s="19" t="s">
        <v>72</v>
      </c>
      <c r="L134" s="19" t="s">
        <v>821</v>
      </c>
      <c r="M134" s="30" t="s">
        <v>1818</v>
      </c>
      <c r="N134" s="19" t="s">
        <v>282</v>
      </c>
      <c r="O134" s="1"/>
      <c r="P134" s="2" t="str">
        <f>LEFT(Table2[[#This Row],['[4']]],FIND(" ",Table2[[#This Row],['[4']]],1)-1)</f>
        <v>330</v>
      </c>
      <c r="Q134" s="2" t="str">
        <f>MID(Table2[[#This Row],['[4']]],FIND("x",Table2[[#This Row],['[4']]],1)+2,FIND("x",Table2[[#This Row],['[4']]],7)-(FIND("x",Table2[[#This Row],['[4']]],1)+2))</f>
        <v xml:space="preserve">230 </v>
      </c>
      <c r="R134" s="2" t="str">
        <f>RIGHT(Table2[[#This Row],['[4']]],LEN(Table2[[#This Row],['[4']]])-(FIND("x",Table2[[#This Row],['[4']]],7)+1))</f>
        <v>330</v>
      </c>
      <c r="S134" s="2"/>
      <c r="T134" s="2">
        <f t="shared" ref="T134:T197" si="2">P134*Q134*R134/1000000000</f>
        <v>2.5047E-2</v>
      </c>
    </row>
    <row r="135" spans="1:20" s="19" customFormat="1" ht="45" x14ac:dyDescent="0.25">
      <c r="A135" s="31">
        <v>130</v>
      </c>
      <c r="B135" s="1" t="s">
        <v>1061</v>
      </c>
      <c r="C135" s="19" t="s">
        <v>15</v>
      </c>
      <c r="D135" s="19" t="s">
        <v>1062</v>
      </c>
      <c r="E135" s="19">
        <v>0.2</v>
      </c>
      <c r="F135" s="16">
        <v>1</v>
      </c>
      <c r="G135" s="16" t="s">
        <v>823</v>
      </c>
      <c r="H135" s="30" t="s">
        <v>1431</v>
      </c>
      <c r="I135" s="19" t="s">
        <v>72</v>
      </c>
      <c r="J135" s="19" t="s">
        <v>256</v>
      </c>
      <c r="K135" s="19" t="s">
        <v>72</v>
      </c>
      <c r="L135" s="19" t="s">
        <v>821</v>
      </c>
      <c r="M135" s="30" t="s">
        <v>1818</v>
      </c>
      <c r="N135" s="19" t="s">
        <v>282</v>
      </c>
      <c r="O135" s="1"/>
      <c r="P135" s="2" t="str">
        <f>LEFT(Table2[[#This Row],['[4']]],FIND(" ",Table2[[#This Row],['[4']]],1)-1)</f>
        <v>60</v>
      </c>
      <c r="Q135" s="2" t="str">
        <f>MID(Table2[[#This Row],['[4']]],FIND("x",Table2[[#This Row],['[4']]],1)+2,FIND("x",Table2[[#This Row],['[4']]],7)-(FIND("x",Table2[[#This Row],['[4']]],1)+2))</f>
        <v xml:space="preserve">150 </v>
      </c>
      <c r="R135" s="2" t="str">
        <f>RIGHT(Table2[[#This Row],['[4']]],LEN(Table2[[#This Row],['[4']]])-(FIND("x",Table2[[#This Row],['[4']]],7)+1))</f>
        <v>30</v>
      </c>
      <c r="S135" s="2"/>
      <c r="T135" s="2">
        <f t="shared" si="2"/>
        <v>2.7E-4</v>
      </c>
    </row>
    <row r="136" spans="1:20" s="19" customFormat="1" ht="75" x14ac:dyDescent="0.25">
      <c r="A136" s="31">
        <v>131</v>
      </c>
      <c r="B136" s="1" t="s">
        <v>1063</v>
      </c>
      <c r="C136" s="19" t="s">
        <v>15</v>
      </c>
      <c r="D136" s="19" t="s">
        <v>1062</v>
      </c>
      <c r="E136" s="19">
        <v>0.3</v>
      </c>
      <c r="F136" s="16">
        <v>1</v>
      </c>
      <c r="G136" s="16" t="s">
        <v>823</v>
      </c>
      <c r="H136" s="30" t="s">
        <v>1431</v>
      </c>
      <c r="I136" s="19" t="s">
        <v>72</v>
      </c>
      <c r="J136" s="19" t="s">
        <v>256</v>
      </c>
      <c r="K136" s="19" t="s">
        <v>72</v>
      </c>
      <c r="L136" s="19" t="s">
        <v>821</v>
      </c>
      <c r="M136" s="30" t="s">
        <v>1818</v>
      </c>
      <c r="N136" s="19" t="s">
        <v>282</v>
      </c>
      <c r="O136" s="1"/>
      <c r="P136" s="2" t="str">
        <f>LEFT(Table2[[#This Row],['[4']]],FIND(" ",Table2[[#This Row],['[4']]],1)-1)</f>
        <v>60</v>
      </c>
      <c r="Q136" s="2" t="str">
        <f>MID(Table2[[#This Row],['[4']]],FIND("x",Table2[[#This Row],['[4']]],1)+2,FIND("x",Table2[[#This Row],['[4']]],7)-(FIND("x",Table2[[#This Row],['[4']]],1)+2))</f>
        <v xml:space="preserve">150 </v>
      </c>
      <c r="R136" s="2" t="str">
        <f>RIGHT(Table2[[#This Row],['[4']]],LEN(Table2[[#This Row],['[4']]])-(FIND("x",Table2[[#This Row],['[4']]],7)+1))</f>
        <v>30</v>
      </c>
      <c r="S136" s="2"/>
      <c r="T136" s="2">
        <f t="shared" si="2"/>
        <v>2.7E-4</v>
      </c>
    </row>
    <row r="137" spans="1:20" s="19" customFormat="1" ht="60" x14ac:dyDescent="0.25">
      <c r="A137" s="31">
        <v>132</v>
      </c>
      <c r="B137" s="1" t="s">
        <v>1064</v>
      </c>
      <c r="C137" s="19" t="s">
        <v>15</v>
      </c>
      <c r="D137" s="19" t="s">
        <v>1062</v>
      </c>
      <c r="E137" s="19">
        <v>0.3</v>
      </c>
      <c r="F137" s="16">
        <v>1</v>
      </c>
      <c r="G137" s="16" t="s">
        <v>823</v>
      </c>
      <c r="H137" s="30" t="s">
        <v>1431</v>
      </c>
      <c r="I137" s="19" t="s">
        <v>72</v>
      </c>
      <c r="J137" s="19" t="s">
        <v>256</v>
      </c>
      <c r="K137" s="19" t="s">
        <v>72</v>
      </c>
      <c r="L137" s="19" t="s">
        <v>821</v>
      </c>
      <c r="M137" s="30" t="s">
        <v>1818</v>
      </c>
      <c r="N137" s="19" t="s">
        <v>282</v>
      </c>
      <c r="O137" s="1"/>
      <c r="P137" s="2" t="str">
        <f>LEFT(Table2[[#This Row],['[4']]],FIND(" ",Table2[[#This Row],['[4']]],1)-1)</f>
        <v>60</v>
      </c>
      <c r="Q137" s="2" t="str">
        <f>MID(Table2[[#This Row],['[4']]],FIND("x",Table2[[#This Row],['[4']]],1)+2,FIND("x",Table2[[#This Row],['[4']]],7)-(FIND("x",Table2[[#This Row],['[4']]],1)+2))</f>
        <v xml:space="preserve">150 </v>
      </c>
      <c r="R137" s="2" t="str">
        <f>RIGHT(Table2[[#This Row],['[4']]],LEN(Table2[[#This Row],['[4']]])-(FIND("x",Table2[[#This Row],['[4']]],7)+1))</f>
        <v>30</v>
      </c>
      <c r="S137" s="2"/>
      <c r="T137" s="2">
        <f t="shared" si="2"/>
        <v>2.7E-4</v>
      </c>
    </row>
    <row r="138" spans="1:20" s="19" customFormat="1" ht="30" x14ac:dyDescent="0.25">
      <c r="A138" s="31">
        <v>133</v>
      </c>
      <c r="B138" s="1" t="s">
        <v>1065</v>
      </c>
      <c r="C138" s="19" t="s">
        <v>9</v>
      </c>
      <c r="D138" s="19" t="s">
        <v>1066</v>
      </c>
      <c r="E138" s="19">
        <v>3</v>
      </c>
      <c r="F138" s="16">
        <v>3</v>
      </c>
      <c r="G138" s="16" t="s">
        <v>823</v>
      </c>
      <c r="H138" s="30" t="s">
        <v>1431</v>
      </c>
      <c r="I138" s="19" t="s">
        <v>104</v>
      </c>
      <c r="J138" s="19" t="s">
        <v>1023</v>
      </c>
      <c r="K138" s="19" t="s">
        <v>104</v>
      </c>
      <c r="L138" s="19" t="s">
        <v>984</v>
      </c>
      <c r="M138" s="30" t="s">
        <v>1818</v>
      </c>
      <c r="N138" s="19" t="s">
        <v>834</v>
      </c>
      <c r="O138" s="1"/>
      <c r="P138" s="2" t="str">
        <f>LEFT(Table2[[#This Row],['[4']]],FIND(" ",Table2[[#This Row],['[4']]],1)-1)</f>
        <v>160</v>
      </c>
      <c r="Q138" s="2" t="str">
        <f>MID(Table2[[#This Row],['[4']]],FIND("x",Table2[[#This Row],['[4']]],1)+2,FIND("x",Table2[[#This Row],['[4']]],7)-(FIND("x",Table2[[#This Row],['[4']]],1)+2))</f>
        <v xml:space="preserve">250 </v>
      </c>
      <c r="R138" s="2" t="str">
        <f>RIGHT(Table2[[#This Row],['[4']]],LEN(Table2[[#This Row],['[4']]])-(FIND("x",Table2[[#This Row],['[4']]],7)+1))</f>
        <v>400</v>
      </c>
      <c r="S138" s="2"/>
      <c r="T138" s="2">
        <f t="shared" si="2"/>
        <v>1.6E-2</v>
      </c>
    </row>
    <row r="139" spans="1:20" s="19" customFormat="1" ht="30" x14ac:dyDescent="0.25">
      <c r="A139" s="31">
        <v>134</v>
      </c>
      <c r="B139" s="1" t="s">
        <v>1067</v>
      </c>
      <c r="C139" s="19" t="s">
        <v>9</v>
      </c>
      <c r="D139" s="19" t="s">
        <v>979</v>
      </c>
      <c r="E139" s="19">
        <v>4</v>
      </c>
      <c r="F139" s="16">
        <v>1</v>
      </c>
      <c r="G139" s="16" t="s">
        <v>823</v>
      </c>
      <c r="H139" s="30" t="s">
        <v>1431</v>
      </c>
      <c r="I139" s="19" t="s">
        <v>104</v>
      </c>
      <c r="J139" s="19" t="s">
        <v>980</v>
      </c>
      <c r="K139" s="19" t="s">
        <v>72</v>
      </c>
      <c r="L139" s="19" t="s">
        <v>981</v>
      </c>
      <c r="M139" s="30" t="s">
        <v>1818</v>
      </c>
      <c r="N139" s="19" t="s">
        <v>834</v>
      </c>
      <c r="O139" s="1"/>
      <c r="P139" s="2" t="str">
        <f>LEFT(Table2[[#This Row],['[4']]],FIND(" ",Table2[[#This Row],['[4']]],1)-1)</f>
        <v>180</v>
      </c>
      <c r="Q139" s="2" t="str">
        <f>MID(Table2[[#This Row],['[4']]],FIND("x",Table2[[#This Row],['[4']]],1)+2,FIND("x",Table2[[#This Row],['[4']]],7)-(FIND("x",Table2[[#This Row],['[4']]],1)+2))</f>
        <v xml:space="preserve">300 </v>
      </c>
      <c r="R139" s="2" t="str">
        <f>RIGHT(Table2[[#This Row],['[4']]],LEN(Table2[[#This Row],['[4']]])-(FIND("x",Table2[[#This Row],['[4']]],7)+1))</f>
        <v>380</v>
      </c>
      <c r="S139" s="2"/>
      <c r="T139" s="2">
        <f t="shared" si="2"/>
        <v>2.052E-2</v>
      </c>
    </row>
    <row r="140" spans="1:20" s="19" customFormat="1" ht="30" x14ac:dyDescent="0.25">
      <c r="A140" s="31">
        <v>135</v>
      </c>
      <c r="B140" s="1" t="s">
        <v>1067</v>
      </c>
      <c r="C140" s="19" t="s">
        <v>9</v>
      </c>
      <c r="D140" s="19" t="s">
        <v>979</v>
      </c>
      <c r="E140" s="19">
        <v>4</v>
      </c>
      <c r="F140" s="16">
        <v>5</v>
      </c>
      <c r="G140" s="16" t="s">
        <v>823</v>
      </c>
      <c r="H140" s="30" t="s">
        <v>1431</v>
      </c>
      <c r="I140" s="19" t="s">
        <v>104</v>
      </c>
      <c r="J140" s="19" t="s">
        <v>986</v>
      </c>
      <c r="K140" s="19" t="s">
        <v>104</v>
      </c>
      <c r="L140" s="19" t="s">
        <v>984</v>
      </c>
      <c r="M140" s="30" t="s">
        <v>1818</v>
      </c>
      <c r="N140" s="19" t="s">
        <v>834</v>
      </c>
      <c r="O140" s="1"/>
      <c r="P140" s="2" t="str">
        <f>LEFT(Table2[[#This Row],['[4']]],FIND(" ",Table2[[#This Row],['[4']]],1)-1)</f>
        <v>180</v>
      </c>
      <c r="Q140" s="2" t="str">
        <f>MID(Table2[[#This Row],['[4']]],FIND("x",Table2[[#This Row],['[4']]],1)+2,FIND("x",Table2[[#This Row],['[4']]],7)-(FIND("x",Table2[[#This Row],['[4']]],1)+2))</f>
        <v xml:space="preserve">300 </v>
      </c>
      <c r="R140" s="2" t="str">
        <f>RIGHT(Table2[[#This Row],['[4']]],LEN(Table2[[#This Row],['[4']]])-(FIND("x",Table2[[#This Row],['[4']]],7)+1))</f>
        <v>380</v>
      </c>
      <c r="S140" s="2"/>
      <c r="T140" s="2">
        <f t="shared" si="2"/>
        <v>2.052E-2</v>
      </c>
    </row>
    <row r="141" spans="1:20" s="19" customFormat="1" ht="45" x14ac:dyDescent="0.25">
      <c r="A141" s="31">
        <v>136</v>
      </c>
      <c r="B141" s="1" t="s">
        <v>1068</v>
      </c>
      <c r="C141" s="19" t="s">
        <v>15</v>
      </c>
      <c r="D141" s="19" t="s">
        <v>1069</v>
      </c>
      <c r="E141" s="19">
        <v>2</v>
      </c>
      <c r="F141" s="16">
        <v>1</v>
      </c>
      <c r="G141" s="16" t="s">
        <v>823</v>
      </c>
      <c r="H141" s="30" t="s">
        <v>1431</v>
      </c>
      <c r="I141" s="19" t="s">
        <v>104</v>
      </c>
      <c r="J141" s="19" t="s">
        <v>990</v>
      </c>
      <c r="K141" s="19" t="s">
        <v>72</v>
      </c>
      <c r="L141" s="19" t="s">
        <v>817</v>
      </c>
      <c r="M141" s="30" t="s">
        <v>1818</v>
      </c>
      <c r="N141" s="19" t="s">
        <v>282</v>
      </c>
      <c r="O141" s="1"/>
      <c r="P141" s="2" t="str">
        <f>LEFT(Table2[[#This Row],['[4']]],FIND(" ",Table2[[#This Row],['[4']]],1)-1)</f>
        <v>290</v>
      </c>
      <c r="Q141" s="2" t="str">
        <f>MID(Table2[[#This Row],['[4']]],FIND("x",Table2[[#This Row],['[4']]],1)+2,FIND("x",Table2[[#This Row],['[4']]],7)-(FIND("x",Table2[[#This Row],['[4']]],1)+2))</f>
        <v xml:space="preserve">310 </v>
      </c>
      <c r="R141" s="2" t="str">
        <f>RIGHT(Table2[[#This Row],['[4']]],LEN(Table2[[#This Row],['[4']]])-(FIND("x",Table2[[#This Row],['[4']]],7)+1))</f>
        <v>100</v>
      </c>
      <c r="S141" s="2"/>
      <c r="T141" s="2">
        <f t="shared" si="2"/>
        <v>8.9899999999999997E-3</v>
      </c>
    </row>
    <row r="142" spans="1:20" s="19" customFormat="1" ht="30" x14ac:dyDescent="0.25">
      <c r="A142" s="31">
        <v>137</v>
      </c>
      <c r="B142" s="1" t="s">
        <v>1070</v>
      </c>
      <c r="C142" s="19" t="s">
        <v>15</v>
      </c>
      <c r="D142" s="19" t="s">
        <v>1071</v>
      </c>
      <c r="E142" s="19">
        <v>1</v>
      </c>
      <c r="F142" s="16">
        <v>1</v>
      </c>
      <c r="G142" s="16" t="s">
        <v>823</v>
      </c>
      <c r="H142" s="30" t="s">
        <v>1431</v>
      </c>
      <c r="I142" s="19" t="s">
        <v>104</v>
      </c>
      <c r="J142" s="19" t="s">
        <v>990</v>
      </c>
      <c r="K142" s="19" t="s">
        <v>72</v>
      </c>
      <c r="L142" s="19" t="s">
        <v>817</v>
      </c>
      <c r="M142" s="30" t="s">
        <v>1818</v>
      </c>
      <c r="N142" s="19" t="s">
        <v>282</v>
      </c>
      <c r="O142" s="1"/>
      <c r="P142" s="2" t="str">
        <f>LEFT(Table2[[#This Row],['[4']]],FIND(" ",Table2[[#This Row],['[4']]],1)-1)</f>
        <v>250</v>
      </c>
      <c r="Q142" s="2" t="str">
        <f>MID(Table2[[#This Row],['[4']]],FIND("x",Table2[[#This Row],['[4']]],1)+2,FIND("x",Table2[[#This Row],['[4']]],7)-(FIND("x",Table2[[#This Row],['[4']]],1)+2))</f>
        <v xml:space="preserve">250 </v>
      </c>
      <c r="R142" s="2" t="str">
        <f>RIGHT(Table2[[#This Row],['[4']]],LEN(Table2[[#This Row],['[4']]])-(FIND("x",Table2[[#This Row],['[4']]],7)+1))</f>
        <v>120</v>
      </c>
      <c r="S142" s="2"/>
      <c r="T142" s="2">
        <f t="shared" si="2"/>
        <v>7.4999999999999997E-3</v>
      </c>
    </row>
    <row r="143" spans="1:20" s="19" customFormat="1" ht="30" x14ac:dyDescent="0.25">
      <c r="A143" s="31">
        <v>138</v>
      </c>
      <c r="B143" s="1" t="s">
        <v>1072</v>
      </c>
      <c r="C143" s="19" t="s">
        <v>15</v>
      </c>
      <c r="D143" s="19" t="s">
        <v>1073</v>
      </c>
      <c r="E143" s="19">
        <v>2</v>
      </c>
      <c r="F143" s="16">
        <v>1</v>
      </c>
      <c r="G143" s="16" t="s">
        <v>823</v>
      </c>
      <c r="H143" s="30" t="s">
        <v>1431</v>
      </c>
      <c r="I143" s="19" t="s">
        <v>104</v>
      </c>
      <c r="J143" s="19" t="s">
        <v>990</v>
      </c>
      <c r="K143" s="19" t="s">
        <v>72</v>
      </c>
      <c r="L143" s="19" t="s">
        <v>817</v>
      </c>
      <c r="M143" s="30" t="s">
        <v>1818</v>
      </c>
      <c r="N143" s="19" t="s">
        <v>282</v>
      </c>
      <c r="O143" s="1"/>
      <c r="P143" s="2" t="str">
        <f>LEFT(Table2[[#This Row],['[4']]],FIND(" ",Table2[[#This Row],['[4']]],1)-1)</f>
        <v>190</v>
      </c>
      <c r="Q143" s="2" t="str">
        <f>MID(Table2[[#This Row],['[4']]],FIND("x",Table2[[#This Row],['[4']]],1)+2,FIND("x",Table2[[#This Row],['[4']]],7)-(FIND("x",Table2[[#This Row],['[4']]],1)+2))</f>
        <v xml:space="preserve">190 </v>
      </c>
      <c r="R143" s="2" t="str">
        <f>RIGHT(Table2[[#This Row],['[4']]],LEN(Table2[[#This Row],['[4']]])-(FIND("x",Table2[[#This Row],['[4']]],7)+1))</f>
        <v>150</v>
      </c>
      <c r="S143" s="2"/>
      <c r="T143" s="2">
        <f t="shared" si="2"/>
        <v>5.4149999999999997E-3</v>
      </c>
    </row>
    <row r="144" spans="1:20" s="19" customFormat="1" ht="30" x14ac:dyDescent="0.25">
      <c r="A144" s="31">
        <v>139</v>
      </c>
      <c r="B144" s="1" t="s">
        <v>1074</v>
      </c>
      <c r="C144" s="19" t="s">
        <v>9</v>
      </c>
      <c r="D144" s="19" t="s">
        <v>1075</v>
      </c>
      <c r="E144" s="19">
        <v>5</v>
      </c>
      <c r="F144" s="16">
        <v>1</v>
      </c>
      <c r="G144" s="16" t="s">
        <v>823</v>
      </c>
      <c r="H144" s="30" t="s">
        <v>1431</v>
      </c>
      <c r="I144" s="19" t="s">
        <v>104</v>
      </c>
      <c r="J144" s="19" t="s">
        <v>990</v>
      </c>
      <c r="K144" s="19" t="s">
        <v>72</v>
      </c>
      <c r="L144" s="19" t="s">
        <v>817</v>
      </c>
      <c r="M144" s="30" t="s">
        <v>1818</v>
      </c>
      <c r="N144" s="19" t="s">
        <v>282</v>
      </c>
      <c r="O144" s="1"/>
      <c r="P144" s="2" t="str">
        <f>LEFT(Table2[[#This Row],['[4']]],FIND(" ",Table2[[#This Row],['[4']]],1)-1)</f>
        <v>260</v>
      </c>
      <c r="Q144" s="2" t="str">
        <f>MID(Table2[[#This Row],['[4']]],FIND("x",Table2[[#This Row],['[4']]],1)+2,FIND("x",Table2[[#This Row],['[4']]],7)-(FIND("x",Table2[[#This Row],['[4']]],1)+2))</f>
        <v xml:space="preserve">400 </v>
      </c>
      <c r="R144" s="2" t="str">
        <f>RIGHT(Table2[[#This Row],['[4']]],LEN(Table2[[#This Row],['[4']]])-(FIND("x",Table2[[#This Row],['[4']]],7)+1))</f>
        <v>510</v>
      </c>
      <c r="S144" s="2"/>
      <c r="T144" s="2">
        <f t="shared" si="2"/>
        <v>5.3039999999999997E-2</v>
      </c>
    </row>
    <row r="145" spans="1:20" s="19" customFormat="1" ht="30" x14ac:dyDescent="0.25">
      <c r="A145" s="31">
        <v>140</v>
      </c>
      <c r="B145" s="1" t="s">
        <v>1076</v>
      </c>
      <c r="C145" s="19" t="s">
        <v>15</v>
      </c>
      <c r="D145" s="19" t="s">
        <v>1077</v>
      </c>
      <c r="E145" s="19">
        <v>0.5</v>
      </c>
      <c r="F145" s="16">
        <v>1</v>
      </c>
      <c r="G145" s="16" t="s">
        <v>823</v>
      </c>
      <c r="H145" s="30" t="s">
        <v>1431</v>
      </c>
      <c r="I145" s="19" t="s">
        <v>104</v>
      </c>
      <c r="J145" s="19" t="s">
        <v>990</v>
      </c>
      <c r="K145" s="19" t="s">
        <v>72</v>
      </c>
      <c r="L145" s="19" t="s">
        <v>817</v>
      </c>
      <c r="M145" s="30" t="s">
        <v>1818</v>
      </c>
      <c r="N145" s="19" t="s">
        <v>282</v>
      </c>
      <c r="O145" s="1"/>
      <c r="P145" s="2" t="str">
        <f>LEFT(Table2[[#This Row],['[4']]],FIND(" ",Table2[[#This Row],['[4']]],1)-1)</f>
        <v>160</v>
      </c>
      <c r="Q145" s="2" t="str">
        <f>MID(Table2[[#This Row],['[4']]],FIND("x",Table2[[#This Row],['[4']]],1)+2,FIND("x",Table2[[#This Row],['[4']]],7)-(FIND("x",Table2[[#This Row],['[4']]],1)+2))</f>
        <v xml:space="preserve">170 </v>
      </c>
      <c r="R145" s="2" t="str">
        <f>RIGHT(Table2[[#This Row],['[4']]],LEN(Table2[[#This Row],['[4']]])-(FIND("x",Table2[[#This Row],['[4']]],7)+1))</f>
        <v>160</v>
      </c>
      <c r="S145" s="2"/>
      <c r="T145" s="2">
        <f t="shared" si="2"/>
        <v>4.352E-3</v>
      </c>
    </row>
    <row r="146" spans="1:20" s="19" customFormat="1" ht="30" x14ac:dyDescent="0.25">
      <c r="A146" s="31">
        <v>141</v>
      </c>
      <c r="B146" s="1" t="s">
        <v>1078</v>
      </c>
      <c r="C146" s="19" t="s">
        <v>15</v>
      </c>
      <c r="D146" s="19" t="s">
        <v>1079</v>
      </c>
      <c r="E146" s="19">
        <v>0.5</v>
      </c>
      <c r="F146" s="16">
        <v>1</v>
      </c>
      <c r="G146" s="16" t="s">
        <v>823</v>
      </c>
      <c r="H146" s="30" t="s">
        <v>1431</v>
      </c>
      <c r="I146" s="19" t="s">
        <v>104</v>
      </c>
      <c r="J146" s="19" t="s">
        <v>990</v>
      </c>
      <c r="K146" s="19" t="s">
        <v>72</v>
      </c>
      <c r="L146" s="19" t="s">
        <v>817</v>
      </c>
      <c r="M146" s="30" t="s">
        <v>1818</v>
      </c>
      <c r="N146" s="19" t="s">
        <v>282</v>
      </c>
      <c r="O146" s="1"/>
      <c r="P146" s="2" t="str">
        <f>LEFT(Table2[[#This Row],['[4']]],FIND(" ",Table2[[#This Row],['[4']]],1)-1)</f>
        <v>200</v>
      </c>
      <c r="Q146" s="2" t="str">
        <f>MID(Table2[[#This Row],['[4']]],FIND("x",Table2[[#This Row],['[4']]],1)+2,FIND("x",Table2[[#This Row],['[4']]],7)-(FIND("x",Table2[[#This Row],['[4']]],1)+2))</f>
        <v xml:space="preserve">200 </v>
      </c>
      <c r="R146" s="2" t="str">
        <f>RIGHT(Table2[[#This Row],['[4']]],LEN(Table2[[#This Row],['[4']]])-(FIND("x",Table2[[#This Row],['[4']]],7)+1))</f>
        <v>50</v>
      </c>
      <c r="S146" s="2"/>
      <c r="T146" s="2">
        <f t="shared" si="2"/>
        <v>2E-3</v>
      </c>
    </row>
    <row r="147" spans="1:20" s="19" customFormat="1" ht="30" x14ac:dyDescent="0.25">
      <c r="A147" s="31">
        <v>142</v>
      </c>
      <c r="B147" s="1" t="s">
        <v>230</v>
      </c>
      <c r="C147" s="19" t="s">
        <v>9</v>
      </c>
      <c r="D147" s="19" t="s">
        <v>1080</v>
      </c>
      <c r="E147" s="19">
        <v>60</v>
      </c>
      <c r="F147" s="16">
        <v>1</v>
      </c>
      <c r="G147" s="16" t="s">
        <v>823</v>
      </c>
      <c r="H147" s="30" t="s">
        <v>1431</v>
      </c>
      <c r="I147" s="19" t="s">
        <v>104</v>
      </c>
      <c r="J147" s="19" t="s">
        <v>990</v>
      </c>
      <c r="K147" s="19" t="s">
        <v>72</v>
      </c>
      <c r="L147" s="19" t="s">
        <v>817</v>
      </c>
      <c r="M147" s="30" t="s">
        <v>1818</v>
      </c>
      <c r="N147" s="19" t="s">
        <v>282</v>
      </c>
      <c r="O147" s="1"/>
      <c r="P147" s="2" t="str">
        <f>LEFT(Table2[[#This Row],['[4']]],FIND(" ",Table2[[#This Row],['[4']]],1)-1)</f>
        <v>600</v>
      </c>
      <c r="Q147" s="2" t="str">
        <f>MID(Table2[[#This Row],['[4']]],FIND("x",Table2[[#This Row],['[4']]],1)+2,FIND("x",Table2[[#This Row],['[4']]],7)-(FIND("x",Table2[[#This Row],['[4']]],1)+2))</f>
        <v xml:space="preserve">660 </v>
      </c>
      <c r="R147" s="2" t="str">
        <f>RIGHT(Table2[[#This Row],['[4']]],LEN(Table2[[#This Row],['[4']]])-(FIND("x",Table2[[#This Row],['[4']]],7)+1))</f>
        <v>1800</v>
      </c>
      <c r="S147" s="2"/>
      <c r="T147" s="2">
        <f t="shared" si="2"/>
        <v>0.71279999999999999</v>
      </c>
    </row>
    <row r="148" spans="1:20" s="19" customFormat="1" ht="30" x14ac:dyDescent="0.25">
      <c r="A148" s="31">
        <v>143</v>
      </c>
      <c r="B148" s="1" t="s">
        <v>1081</v>
      </c>
      <c r="C148" s="19" t="s">
        <v>9</v>
      </c>
      <c r="D148" s="19" t="s">
        <v>1082</v>
      </c>
      <c r="E148" s="19">
        <v>6</v>
      </c>
      <c r="F148" s="16">
        <v>1</v>
      </c>
      <c r="G148" s="16" t="s">
        <v>823</v>
      </c>
      <c r="H148" s="30" t="s">
        <v>1431</v>
      </c>
      <c r="I148" s="19" t="s">
        <v>104</v>
      </c>
      <c r="J148" s="19" t="s">
        <v>990</v>
      </c>
      <c r="K148" s="19" t="s">
        <v>72</v>
      </c>
      <c r="L148" s="19" t="s">
        <v>817</v>
      </c>
      <c r="M148" s="30" t="s">
        <v>1818</v>
      </c>
      <c r="N148" s="19" t="s">
        <v>282</v>
      </c>
      <c r="O148" s="1"/>
      <c r="P148" s="2" t="str">
        <f>LEFT(Table2[[#This Row],['[4']]],FIND(" ",Table2[[#This Row],['[4']]],1)-1)</f>
        <v>500</v>
      </c>
      <c r="Q148" s="2" t="str">
        <f>MID(Table2[[#This Row],['[4']]],FIND("x",Table2[[#This Row],['[4']]],1)+2,FIND("x",Table2[[#This Row],['[4']]],7)-(FIND("x",Table2[[#This Row],['[4']]],1)+2))</f>
        <v xml:space="preserve">450 </v>
      </c>
      <c r="R148" s="2" t="str">
        <f>RIGHT(Table2[[#This Row],['[4']]],LEN(Table2[[#This Row],['[4']]])-(FIND("x",Table2[[#This Row],['[4']]],7)+1))</f>
        <v>290</v>
      </c>
      <c r="S148" s="2"/>
      <c r="T148" s="2">
        <f t="shared" si="2"/>
        <v>6.5250000000000002E-2</v>
      </c>
    </row>
    <row r="149" spans="1:20" s="19" customFormat="1" ht="30" x14ac:dyDescent="0.25">
      <c r="A149" s="31">
        <v>144</v>
      </c>
      <c r="B149" s="1" t="s">
        <v>1083</v>
      </c>
      <c r="C149" s="19" t="s">
        <v>9</v>
      </c>
      <c r="D149" s="19" t="s">
        <v>1084</v>
      </c>
      <c r="E149" s="19">
        <v>40</v>
      </c>
      <c r="F149" s="16">
        <v>1</v>
      </c>
      <c r="G149" s="16" t="s">
        <v>823</v>
      </c>
      <c r="H149" s="30" t="s">
        <v>1431</v>
      </c>
      <c r="I149" s="19" t="s">
        <v>72</v>
      </c>
      <c r="J149" s="19" t="s">
        <v>262</v>
      </c>
      <c r="K149" s="19" t="s">
        <v>72</v>
      </c>
      <c r="L149" s="19" t="s">
        <v>817</v>
      </c>
      <c r="M149" s="30" t="s">
        <v>1818</v>
      </c>
      <c r="N149" s="19" t="s">
        <v>282</v>
      </c>
      <c r="O149" s="1"/>
      <c r="P149" s="2" t="str">
        <f>LEFT(Table2[[#This Row],['[4']]],FIND(" ",Table2[[#This Row],['[4']]],1)-1)</f>
        <v>460</v>
      </c>
      <c r="Q149" s="2" t="str">
        <f>MID(Table2[[#This Row],['[4']]],FIND("x",Table2[[#This Row],['[4']]],1)+2,FIND("x",Table2[[#This Row],['[4']]],7)-(FIND("x",Table2[[#This Row],['[4']]],1)+2))</f>
        <v xml:space="preserve">620 </v>
      </c>
      <c r="R149" s="2" t="str">
        <f>RIGHT(Table2[[#This Row],['[4']]],LEN(Table2[[#This Row],['[4']]])-(FIND("x",Table2[[#This Row],['[4']]],7)+1))</f>
        <v>860</v>
      </c>
      <c r="S149" s="2"/>
      <c r="T149" s="2">
        <f t="shared" si="2"/>
        <v>0.24527199999999999</v>
      </c>
    </row>
    <row r="150" spans="1:20" s="19" customFormat="1" ht="30" x14ac:dyDescent="0.25">
      <c r="A150" s="31">
        <v>145</v>
      </c>
      <c r="B150" s="1" t="s">
        <v>1085</v>
      </c>
      <c r="C150" s="19" t="s">
        <v>7</v>
      </c>
      <c r="D150" s="19" t="s">
        <v>1086</v>
      </c>
      <c r="E150" s="19">
        <v>5</v>
      </c>
      <c r="F150" s="16">
        <v>1</v>
      </c>
      <c r="G150" s="16" t="s">
        <v>823</v>
      </c>
      <c r="H150" s="30" t="s">
        <v>1431</v>
      </c>
      <c r="I150" s="19" t="s">
        <v>104</v>
      </c>
      <c r="J150" s="19" t="s">
        <v>1023</v>
      </c>
      <c r="K150" s="19" t="s">
        <v>72</v>
      </c>
      <c r="L150" s="19" t="s">
        <v>1043</v>
      </c>
      <c r="M150" s="30" t="s">
        <v>1818</v>
      </c>
      <c r="N150" s="19" t="s">
        <v>282</v>
      </c>
      <c r="O150" s="1"/>
      <c r="P150" s="2" t="str">
        <f>LEFT(Table2[[#This Row],['[4']]],FIND(" ",Table2[[#This Row],['[4']]],1)-1)</f>
        <v>350</v>
      </c>
      <c r="Q150" s="2" t="str">
        <f>MID(Table2[[#This Row],['[4']]],FIND("x",Table2[[#This Row],['[4']]],1)+2,FIND("x",Table2[[#This Row],['[4']]],7)-(FIND("x",Table2[[#This Row],['[4']]],1)+2))</f>
        <v xml:space="preserve">400 </v>
      </c>
      <c r="R150" s="2" t="str">
        <f>RIGHT(Table2[[#This Row],['[4']]],LEN(Table2[[#This Row],['[4']]])-(FIND("x",Table2[[#This Row],['[4']]],7)+1))</f>
        <v>600</v>
      </c>
      <c r="S150" s="2"/>
      <c r="T150" s="2">
        <f t="shared" si="2"/>
        <v>8.4000000000000005E-2</v>
      </c>
    </row>
    <row r="151" spans="1:20" s="19" customFormat="1" ht="30" x14ac:dyDescent="0.25">
      <c r="A151" s="31">
        <v>146</v>
      </c>
      <c r="B151" s="1" t="s">
        <v>1087</v>
      </c>
      <c r="C151" s="19" t="s">
        <v>7</v>
      </c>
      <c r="D151" s="19" t="s">
        <v>1088</v>
      </c>
      <c r="E151" s="19">
        <v>5</v>
      </c>
      <c r="F151" s="16">
        <v>1</v>
      </c>
      <c r="G151" s="16" t="s">
        <v>823</v>
      </c>
      <c r="H151" s="30" t="s">
        <v>1431</v>
      </c>
      <c r="I151" s="19" t="s">
        <v>104</v>
      </c>
      <c r="J151" s="19" t="s">
        <v>1006</v>
      </c>
      <c r="K151" s="19" t="s">
        <v>72</v>
      </c>
      <c r="L151" s="19" t="s">
        <v>981</v>
      </c>
      <c r="M151" s="30" t="s">
        <v>1818</v>
      </c>
      <c r="N151" s="19" t="s">
        <v>282</v>
      </c>
      <c r="O151" s="1"/>
      <c r="P151" s="2" t="str">
        <f>LEFT(Table2[[#This Row],['[4']]],FIND(" ",Table2[[#This Row],['[4']]],1)-1)</f>
        <v>380</v>
      </c>
      <c r="Q151" s="2" t="str">
        <f>MID(Table2[[#This Row],['[4']]],FIND("x",Table2[[#This Row],['[4']]],1)+2,FIND("x",Table2[[#This Row],['[4']]],7)-(FIND("x",Table2[[#This Row],['[4']]],1)+2))</f>
        <v xml:space="preserve">370 </v>
      </c>
      <c r="R151" s="2" t="str">
        <f>RIGHT(Table2[[#This Row],['[4']]],LEN(Table2[[#This Row],['[4']]])-(FIND("x",Table2[[#This Row],['[4']]],7)+1))</f>
        <v>270</v>
      </c>
      <c r="S151" s="2"/>
      <c r="T151" s="2">
        <f t="shared" si="2"/>
        <v>3.7962000000000003E-2</v>
      </c>
    </row>
    <row r="152" spans="1:20" s="19" customFormat="1" ht="30" x14ac:dyDescent="0.25">
      <c r="A152" s="31">
        <v>147</v>
      </c>
      <c r="B152" s="1" t="s">
        <v>423</v>
      </c>
      <c r="C152" s="19" t="s">
        <v>12</v>
      </c>
      <c r="D152" s="19" t="s">
        <v>822</v>
      </c>
      <c r="E152" s="19">
        <v>40</v>
      </c>
      <c r="F152" s="16">
        <v>3</v>
      </c>
      <c r="G152" s="16" t="s">
        <v>823</v>
      </c>
      <c r="H152" s="30" t="s">
        <v>1431</v>
      </c>
      <c r="I152" s="19" t="s">
        <v>104</v>
      </c>
      <c r="J152" s="19" t="s">
        <v>1006</v>
      </c>
      <c r="K152" s="19" t="s">
        <v>25</v>
      </c>
      <c r="L152" s="19" t="s">
        <v>90</v>
      </c>
      <c r="M152" s="30" t="s">
        <v>1818</v>
      </c>
      <c r="N152" s="19" t="s">
        <v>282</v>
      </c>
      <c r="O152" s="1"/>
      <c r="P152" s="2" t="str">
        <f>LEFT(Table2[[#This Row],['[4']]],FIND(" ",Table2[[#This Row],['[4']]],1)-1)</f>
        <v>620</v>
      </c>
      <c r="Q152" s="2" t="str">
        <f>MID(Table2[[#This Row],['[4']]],FIND("x",Table2[[#This Row],['[4']]],1)+2,FIND("x",Table2[[#This Row],['[4']]],7)-(FIND("x",Table2[[#This Row],['[4']]],1)+2))</f>
        <v xml:space="preserve">370 </v>
      </c>
      <c r="R152" s="2" t="str">
        <f>RIGHT(Table2[[#This Row],['[4']]],LEN(Table2[[#This Row],['[4']]])-(FIND("x",Table2[[#This Row],['[4']]],7)+1))</f>
        <v>240</v>
      </c>
      <c r="S152" s="2"/>
      <c r="T152" s="2">
        <f t="shared" si="2"/>
        <v>5.5056000000000001E-2</v>
      </c>
    </row>
    <row r="153" spans="1:20" s="19" customFormat="1" ht="30" x14ac:dyDescent="0.25">
      <c r="A153" s="31">
        <v>148</v>
      </c>
      <c r="B153" s="1" t="s">
        <v>1089</v>
      </c>
      <c r="C153" s="19" t="s">
        <v>18</v>
      </c>
      <c r="D153" s="19" t="s">
        <v>822</v>
      </c>
      <c r="E153" s="19">
        <v>40</v>
      </c>
      <c r="F153" s="16">
        <v>4</v>
      </c>
      <c r="G153" s="16" t="s">
        <v>823</v>
      </c>
      <c r="H153" s="30" t="s">
        <v>1431</v>
      </c>
      <c r="I153" s="19" t="s">
        <v>104</v>
      </c>
      <c r="J153" s="19" t="s">
        <v>1006</v>
      </c>
      <c r="K153" s="19" t="s">
        <v>25</v>
      </c>
      <c r="L153" s="19" t="s">
        <v>90</v>
      </c>
      <c r="M153" s="30" t="s">
        <v>1818</v>
      </c>
      <c r="N153" s="19" t="s">
        <v>282</v>
      </c>
      <c r="O153" s="1"/>
      <c r="P153" s="2" t="str">
        <f>LEFT(Table2[[#This Row],['[4']]],FIND(" ",Table2[[#This Row],['[4']]],1)-1)</f>
        <v>620</v>
      </c>
      <c r="Q153" s="2" t="str">
        <f>MID(Table2[[#This Row],['[4']]],FIND("x",Table2[[#This Row],['[4']]],1)+2,FIND("x",Table2[[#This Row],['[4']]],7)-(FIND("x",Table2[[#This Row],['[4']]],1)+2))</f>
        <v xml:space="preserve">370 </v>
      </c>
      <c r="R153" s="2" t="str">
        <f>RIGHT(Table2[[#This Row],['[4']]],LEN(Table2[[#This Row],['[4']]])-(FIND("x",Table2[[#This Row],['[4']]],7)+1))</f>
        <v>240</v>
      </c>
      <c r="S153" s="2"/>
      <c r="T153" s="2">
        <f t="shared" si="2"/>
        <v>5.5056000000000001E-2</v>
      </c>
    </row>
    <row r="154" spans="1:20" s="19" customFormat="1" ht="30" x14ac:dyDescent="0.25">
      <c r="A154" s="31">
        <v>149</v>
      </c>
      <c r="B154" s="1" t="s">
        <v>1090</v>
      </c>
      <c r="C154" s="19" t="s">
        <v>7</v>
      </c>
      <c r="D154" s="19" t="s">
        <v>1091</v>
      </c>
      <c r="E154" s="19">
        <v>4</v>
      </c>
      <c r="F154" s="16">
        <v>1</v>
      </c>
      <c r="G154" s="16" t="s">
        <v>823</v>
      </c>
      <c r="H154" s="30" t="s">
        <v>1431</v>
      </c>
      <c r="I154" s="19" t="s">
        <v>104</v>
      </c>
      <c r="J154" s="19" t="s">
        <v>990</v>
      </c>
      <c r="K154" s="19" t="s">
        <v>72</v>
      </c>
      <c r="L154" s="19" t="s">
        <v>815</v>
      </c>
      <c r="M154" s="30" t="s">
        <v>1818</v>
      </c>
      <c r="N154" s="19" t="s">
        <v>282</v>
      </c>
      <c r="O154" s="1"/>
      <c r="P154" s="2" t="str">
        <f>LEFT(Table2[[#This Row],['[4']]],FIND(" ",Table2[[#This Row],['[4']]],1)-1)</f>
        <v>180</v>
      </c>
      <c r="Q154" s="2" t="str">
        <f>MID(Table2[[#This Row],['[4']]],FIND("x",Table2[[#This Row],['[4']]],1)+2,FIND("x",Table2[[#This Row],['[4']]],7)-(FIND("x",Table2[[#This Row],['[4']]],1)+2))</f>
        <v xml:space="preserve">480 </v>
      </c>
      <c r="R154" s="2" t="str">
        <f>RIGHT(Table2[[#This Row],['[4']]],LEN(Table2[[#This Row],['[4']]])-(FIND("x",Table2[[#This Row],['[4']]],7)+1))</f>
        <v>440</v>
      </c>
      <c r="S154" s="2"/>
      <c r="T154" s="2">
        <f t="shared" si="2"/>
        <v>3.8016000000000001E-2</v>
      </c>
    </row>
    <row r="155" spans="1:20" s="19" customFormat="1" ht="30" x14ac:dyDescent="0.25">
      <c r="A155" s="31">
        <v>150</v>
      </c>
      <c r="B155" s="1" t="s">
        <v>1092</v>
      </c>
      <c r="C155" s="19" t="s">
        <v>7</v>
      </c>
      <c r="D155" s="19" t="s">
        <v>1093</v>
      </c>
      <c r="E155" s="19">
        <v>3</v>
      </c>
      <c r="F155" s="16">
        <v>1</v>
      </c>
      <c r="G155" s="16" t="s">
        <v>823</v>
      </c>
      <c r="H155" s="30" t="s">
        <v>1431</v>
      </c>
      <c r="I155" s="19" t="s">
        <v>104</v>
      </c>
      <c r="J155" s="19" t="s">
        <v>990</v>
      </c>
      <c r="K155" s="19" t="s">
        <v>72</v>
      </c>
      <c r="L155" s="19" t="s">
        <v>815</v>
      </c>
      <c r="M155" s="30" t="s">
        <v>1818</v>
      </c>
      <c r="N155" s="19" t="s">
        <v>282</v>
      </c>
      <c r="O155" s="1"/>
      <c r="P155" s="2" t="str">
        <f>LEFT(Table2[[#This Row],['[4']]],FIND(" ",Table2[[#This Row],['[4']]],1)-1)</f>
        <v>410</v>
      </c>
      <c r="Q155" s="2" t="str">
        <f>MID(Table2[[#This Row],['[4']]],FIND("x",Table2[[#This Row],['[4']]],1)+2,FIND("x",Table2[[#This Row],['[4']]],7)-(FIND("x",Table2[[#This Row],['[4']]],1)+2))</f>
        <v xml:space="preserve">200 </v>
      </c>
      <c r="R155" s="2" t="str">
        <f>RIGHT(Table2[[#This Row],['[4']]],LEN(Table2[[#This Row],['[4']]])-(FIND("x",Table2[[#This Row],['[4']]],7)+1))</f>
        <v>430</v>
      </c>
      <c r="S155" s="2"/>
      <c r="T155" s="2">
        <f t="shared" si="2"/>
        <v>3.526E-2</v>
      </c>
    </row>
    <row r="156" spans="1:20" s="19" customFormat="1" ht="30" x14ac:dyDescent="0.25">
      <c r="A156" s="31">
        <v>151</v>
      </c>
      <c r="B156" s="1" t="s">
        <v>1089</v>
      </c>
      <c r="C156" s="19" t="s">
        <v>18</v>
      </c>
      <c r="D156" s="19" t="s">
        <v>822</v>
      </c>
      <c r="E156" s="19">
        <v>50</v>
      </c>
      <c r="F156" s="16">
        <v>4</v>
      </c>
      <c r="G156" s="16" t="s">
        <v>823</v>
      </c>
      <c r="H156" s="30" t="s">
        <v>1431</v>
      </c>
      <c r="I156" s="19" t="s">
        <v>104</v>
      </c>
      <c r="J156" s="19" t="s">
        <v>990</v>
      </c>
      <c r="K156" s="19" t="s">
        <v>72</v>
      </c>
      <c r="L156" s="19" t="s">
        <v>817</v>
      </c>
      <c r="M156" s="30" t="s">
        <v>1818</v>
      </c>
      <c r="N156" s="19" t="s">
        <v>282</v>
      </c>
      <c r="O156" s="1"/>
      <c r="P156" s="2" t="str">
        <f>LEFT(Table2[[#This Row],['[4']]],FIND(" ",Table2[[#This Row],['[4']]],1)-1)</f>
        <v>620</v>
      </c>
      <c r="Q156" s="2" t="str">
        <f>MID(Table2[[#This Row],['[4']]],FIND("x",Table2[[#This Row],['[4']]],1)+2,FIND("x",Table2[[#This Row],['[4']]],7)-(FIND("x",Table2[[#This Row],['[4']]],1)+2))</f>
        <v xml:space="preserve">370 </v>
      </c>
      <c r="R156" s="2" t="str">
        <f>RIGHT(Table2[[#This Row],['[4']]],LEN(Table2[[#This Row],['[4']]])-(FIND("x",Table2[[#This Row],['[4']]],7)+1))</f>
        <v>240</v>
      </c>
      <c r="S156" s="2"/>
      <c r="T156" s="2">
        <f t="shared" si="2"/>
        <v>5.5056000000000001E-2</v>
      </c>
    </row>
    <row r="157" spans="1:20" s="19" customFormat="1" ht="30" x14ac:dyDescent="0.25">
      <c r="A157" s="31">
        <v>152</v>
      </c>
      <c r="B157" s="1" t="s">
        <v>1094</v>
      </c>
      <c r="C157" s="19" t="s">
        <v>11</v>
      </c>
      <c r="D157" s="19" t="s">
        <v>822</v>
      </c>
      <c r="E157" s="19">
        <v>40</v>
      </c>
      <c r="F157" s="16">
        <v>5</v>
      </c>
      <c r="G157" s="16" t="s">
        <v>823</v>
      </c>
      <c r="H157" s="30" t="s">
        <v>1431</v>
      </c>
      <c r="I157" s="19" t="s">
        <v>104</v>
      </c>
      <c r="J157" s="19" t="s">
        <v>990</v>
      </c>
      <c r="K157" s="19" t="s">
        <v>72</v>
      </c>
      <c r="L157" s="19" t="s">
        <v>815</v>
      </c>
      <c r="M157" s="30" t="s">
        <v>1818</v>
      </c>
      <c r="N157" s="19" t="s">
        <v>282</v>
      </c>
      <c r="O157" s="1"/>
      <c r="P157" s="2" t="str">
        <f>LEFT(Table2[[#This Row],['[4']]],FIND(" ",Table2[[#This Row],['[4']]],1)-1)</f>
        <v>620</v>
      </c>
      <c r="Q157" s="2" t="str">
        <f>MID(Table2[[#This Row],['[4']]],FIND("x",Table2[[#This Row],['[4']]],1)+2,FIND("x",Table2[[#This Row],['[4']]],7)-(FIND("x",Table2[[#This Row],['[4']]],1)+2))</f>
        <v xml:space="preserve">370 </v>
      </c>
      <c r="R157" s="2" t="str">
        <f>RIGHT(Table2[[#This Row],['[4']]],LEN(Table2[[#This Row],['[4']]])-(FIND("x",Table2[[#This Row],['[4']]],7)+1))</f>
        <v>240</v>
      </c>
      <c r="S157" s="2"/>
      <c r="T157" s="2">
        <f t="shared" si="2"/>
        <v>5.5056000000000001E-2</v>
      </c>
    </row>
    <row r="158" spans="1:20" s="19" customFormat="1" ht="30" x14ac:dyDescent="0.25">
      <c r="A158" s="31">
        <v>153</v>
      </c>
      <c r="B158" s="1" t="s">
        <v>1095</v>
      </c>
      <c r="C158" s="19" t="s">
        <v>7</v>
      </c>
      <c r="D158" s="19" t="s">
        <v>1096</v>
      </c>
      <c r="E158" s="19">
        <v>40</v>
      </c>
      <c r="F158" s="16">
        <v>1</v>
      </c>
      <c r="G158" s="16" t="s">
        <v>823</v>
      </c>
      <c r="H158" s="30" t="s">
        <v>1431</v>
      </c>
      <c r="I158" s="19" t="s">
        <v>104</v>
      </c>
      <c r="J158" s="19" t="s">
        <v>980</v>
      </c>
      <c r="K158" s="19" t="s">
        <v>72</v>
      </c>
      <c r="L158" s="19" t="s">
        <v>981</v>
      </c>
      <c r="M158" s="30" t="s">
        <v>1818</v>
      </c>
      <c r="N158" s="19" t="s">
        <v>282</v>
      </c>
      <c r="O158" s="1"/>
      <c r="P158" s="2" t="str">
        <f>LEFT(Table2[[#This Row],['[4']]],FIND(" ",Table2[[#This Row],['[4']]],1)-1)</f>
        <v>600</v>
      </c>
      <c r="Q158" s="2" t="str">
        <f>MID(Table2[[#This Row],['[4']]],FIND("x",Table2[[#This Row],['[4']]],1)+2,FIND("x",Table2[[#This Row],['[4']]],7)-(FIND("x",Table2[[#This Row],['[4']]],1)+2))</f>
        <v xml:space="preserve">600 </v>
      </c>
      <c r="R158" s="2" t="str">
        <f>RIGHT(Table2[[#This Row],['[4']]],LEN(Table2[[#This Row],['[4']]])-(FIND("x",Table2[[#This Row],['[4']]],7)+1))</f>
        <v>480</v>
      </c>
      <c r="S158" s="2"/>
      <c r="T158" s="2">
        <f t="shared" si="2"/>
        <v>0.17280000000000001</v>
      </c>
    </row>
    <row r="159" spans="1:20" s="19" customFormat="1" ht="30" x14ac:dyDescent="0.25">
      <c r="A159" s="31">
        <v>154</v>
      </c>
      <c r="B159" s="1" t="s">
        <v>1097</v>
      </c>
      <c r="C159" s="19" t="s">
        <v>11</v>
      </c>
      <c r="D159" s="19" t="s">
        <v>822</v>
      </c>
      <c r="E159" s="19">
        <v>40</v>
      </c>
      <c r="F159" s="16">
        <v>2</v>
      </c>
      <c r="G159" s="16" t="s">
        <v>823</v>
      </c>
      <c r="H159" s="30" t="s">
        <v>1431</v>
      </c>
      <c r="I159" s="19" t="s">
        <v>104</v>
      </c>
      <c r="J159" s="19" t="s">
        <v>980</v>
      </c>
      <c r="K159" s="19" t="s">
        <v>72</v>
      </c>
      <c r="L159" s="19" t="s">
        <v>981</v>
      </c>
      <c r="M159" s="30" t="s">
        <v>1818</v>
      </c>
      <c r="N159" s="19" t="s">
        <v>282</v>
      </c>
      <c r="O159" s="1"/>
      <c r="P159" s="2" t="str">
        <f>LEFT(Table2[[#This Row],['[4']]],FIND(" ",Table2[[#This Row],['[4']]],1)-1)</f>
        <v>620</v>
      </c>
      <c r="Q159" s="2" t="str">
        <f>MID(Table2[[#This Row],['[4']]],FIND("x",Table2[[#This Row],['[4']]],1)+2,FIND("x",Table2[[#This Row],['[4']]],7)-(FIND("x",Table2[[#This Row],['[4']]],1)+2))</f>
        <v xml:space="preserve">370 </v>
      </c>
      <c r="R159" s="2" t="str">
        <f>RIGHT(Table2[[#This Row],['[4']]],LEN(Table2[[#This Row],['[4']]])-(FIND("x",Table2[[#This Row],['[4']]],7)+1))</f>
        <v>240</v>
      </c>
      <c r="S159" s="2"/>
      <c r="T159" s="2">
        <f t="shared" si="2"/>
        <v>5.5056000000000001E-2</v>
      </c>
    </row>
    <row r="160" spans="1:20" s="19" customFormat="1" ht="30" x14ac:dyDescent="0.25">
      <c r="A160" s="31">
        <v>155</v>
      </c>
      <c r="B160" s="1" t="s">
        <v>1098</v>
      </c>
      <c r="C160" s="19" t="s">
        <v>7</v>
      </c>
      <c r="D160" s="19" t="s">
        <v>1099</v>
      </c>
      <c r="E160" s="19">
        <v>2</v>
      </c>
      <c r="F160" s="16">
        <v>1</v>
      </c>
      <c r="G160" s="16" t="s">
        <v>823</v>
      </c>
      <c r="H160" s="30" t="s">
        <v>1431</v>
      </c>
      <c r="I160" s="19" t="s">
        <v>25</v>
      </c>
      <c r="J160" s="19" t="s">
        <v>90</v>
      </c>
      <c r="K160" s="19" t="s">
        <v>104</v>
      </c>
      <c r="L160" s="19" t="s">
        <v>1100</v>
      </c>
      <c r="M160" s="30" t="s">
        <v>1818</v>
      </c>
      <c r="N160" s="19" t="s">
        <v>282</v>
      </c>
      <c r="O160" s="1"/>
      <c r="P160" s="2" t="str">
        <f>LEFT(Table2[[#This Row],['[4']]],FIND(" ",Table2[[#This Row],['[4']]],1)-1)</f>
        <v>370</v>
      </c>
      <c r="Q160" s="2" t="str">
        <f>MID(Table2[[#This Row],['[4']]],FIND("x",Table2[[#This Row],['[4']]],1)+2,FIND("x",Table2[[#This Row],['[4']]],7)-(FIND("x",Table2[[#This Row],['[4']]],1)+2))</f>
        <v xml:space="preserve">210 </v>
      </c>
      <c r="R160" s="2" t="str">
        <f>RIGHT(Table2[[#This Row],['[4']]],LEN(Table2[[#This Row],['[4']]])-(FIND("x",Table2[[#This Row],['[4']]],7)+1))</f>
        <v>430</v>
      </c>
      <c r="S160" s="2"/>
      <c r="T160" s="2">
        <f t="shared" si="2"/>
        <v>3.3411000000000003E-2</v>
      </c>
    </row>
    <row r="161" spans="1:20" s="19" customFormat="1" ht="30" x14ac:dyDescent="0.25">
      <c r="A161" s="31">
        <v>156</v>
      </c>
      <c r="B161" s="1" t="s">
        <v>149</v>
      </c>
      <c r="C161" s="19" t="s">
        <v>7</v>
      </c>
      <c r="D161" s="19" t="s">
        <v>1101</v>
      </c>
      <c r="E161" s="19">
        <v>5</v>
      </c>
      <c r="F161" s="16">
        <v>1</v>
      </c>
      <c r="G161" s="16" t="s">
        <v>823</v>
      </c>
      <c r="H161" s="30" t="s">
        <v>1431</v>
      </c>
      <c r="I161" s="19" t="s">
        <v>25</v>
      </c>
      <c r="J161" s="19" t="s">
        <v>90</v>
      </c>
      <c r="K161" s="19" t="s">
        <v>104</v>
      </c>
      <c r="L161" s="19" t="s">
        <v>1100</v>
      </c>
      <c r="M161" s="30" t="s">
        <v>1818</v>
      </c>
      <c r="N161" s="19" t="s">
        <v>282</v>
      </c>
      <c r="O161" s="1"/>
      <c r="P161" s="2" t="str">
        <f>LEFT(Table2[[#This Row],['[4']]],FIND(" ",Table2[[#This Row],['[4']]],1)-1)</f>
        <v>180</v>
      </c>
      <c r="Q161" s="2" t="str">
        <f>MID(Table2[[#This Row],['[4']]],FIND("x",Table2[[#This Row],['[4']]],1)+2,FIND("x",Table2[[#This Row],['[4']]],7)-(FIND("x",Table2[[#This Row],['[4']]],1)+2))</f>
        <v xml:space="preserve">420 </v>
      </c>
      <c r="R161" s="2" t="str">
        <f>RIGHT(Table2[[#This Row],['[4']]],LEN(Table2[[#This Row],['[4']]])-(FIND("x",Table2[[#This Row],['[4']]],7)+1))</f>
        <v>370</v>
      </c>
      <c r="S161" s="2"/>
      <c r="T161" s="2">
        <f t="shared" si="2"/>
        <v>2.7972E-2</v>
      </c>
    </row>
    <row r="162" spans="1:20" s="19" customFormat="1" ht="30" x14ac:dyDescent="0.25">
      <c r="A162" s="31">
        <v>157</v>
      </c>
      <c r="B162" s="1" t="s">
        <v>1102</v>
      </c>
      <c r="C162" s="19" t="s">
        <v>7</v>
      </c>
      <c r="D162" s="19" t="s">
        <v>1103</v>
      </c>
      <c r="E162" s="19">
        <v>20</v>
      </c>
      <c r="F162" s="16">
        <v>1</v>
      </c>
      <c r="G162" s="16" t="s">
        <v>823</v>
      </c>
      <c r="H162" s="30" t="s">
        <v>1431</v>
      </c>
      <c r="I162" s="19" t="s">
        <v>25</v>
      </c>
      <c r="J162" s="19" t="s">
        <v>90</v>
      </c>
      <c r="K162" s="19" t="s">
        <v>104</v>
      </c>
      <c r="L162" s="19" t="s">
        <v>1100</v>
      </c>
      <c r="M162" s="30" t="s">
        <v>1818</v>
      </c>
      <c r="N162" s="19" t="s">
        <v>282</v>
      </c>
      <c r="O162" s="1"/>
      <c r="P162" s="2" t="str">
        <f>LEFT(Table2[[#This Row],['[4']]],FIND(" ",Table2[[#This Row],['[4']]],1)-1)</f>
        <v>420</v>
      </c>
      <c r="Q162" s="2" t="str">
        <f>MID(Table2[[#This Row],['[4']]],FIND("x",Table2[[#This Row],['[4']]],1)+2,FIND("x",Table2[[#This Row],['[4']]],7)-(FIND("x",Table2[[#This Row],['[4']]],1)+2))</f>
        <v xml:space="preserve">410 </v>
      </c>
      <c r="R162" s="2" t="str">
        <f>RIGHT(Table2[[#This Row],['[4']]],LEN(Table2[[#This Row],['[4']]])-(FIND("x",Table2[[#This Row],['[4']]],7)+1))</f>
        <v>380</v>
      </c>
      <c r="S162" s="2"/>
      <c r="T162" s="2">
        <f t="shared" si="2"/>
        <v>6.5435999999999994E-2</v>
      </c>
    </row>
    <row r="163" spans="1:20" s="19" customFormat="1" ht="30" x14ac:dyDescent="0.25">
      <c r="A163" s="31">
        <v>158</v>
      </c>
      <c r="B163" s="1" t="s">
        <v>1104</v>
      </c>
      <c r="C163" s="19" t="s">
        <v>14</v>
      </c>
      <c r="D163" s="19" t="s">
        <v>1105</v>
      </c>
      <c r="E163" s="19">
        <v>200</v>
      </c>
      <c r="F163" s="16">
        <v>1</v>
      </c>
      <c r="G163" s="16" t="s">
        <v>823</v>
      </c>
      <c r="H163" s="30" t="s">
        <v>1431</v>
      </c>
      <c r="I163" s="19" t="s">
        <v>25</v>
      </c>
      <c r="J163" s="19" t="s">
        <v>90</v>
      </c>
      <c r="K163" s="19" t="s">
        <v>104</v>
      </c>
      <c r="L163" s="19" t="s">
        <v>1100</v>
      </c>
      <c r="M163" s="30" t="s">
        <v>1818</v>
      </c>
      <c r="N163" s="19" t="s">
        <v>282</v>
      </c>
      <c r="O163" s="1"/>
      <c r="P163" s="2" t="str">
        <f>LEFT(Table2[[#This Row],['[4']]],FIND(" ",Table2[[#This Row],['[4']]],1)-1)</f>
        <v>560</v>
      </c>
      <c r="Q163" s="2" t="str">
        <f>MID(Table2[[#This Row],['[4']]],FIND("x",Table2[[#This Row],['[4']]],1)+2,FIND("x",Table2[[#This Row],['[4']]],7)-(FIND("x",Table2[[#This Row],['[4']]],1)+2))</f>
        <v xml:space="preserve">470 </v>
      </c>
      <c r="R163" s="2" t="str">
        <f>RIGHT(Table2[[#This Row],['[4']]],LEN(Table2[[#This Row],['[4']]])-(FIND("x",Table2[[#This Row],['[4']]],7)+1))</f>
        <v>720</v>
      </c>
      <c r="S163" s="2"/>
      <c r="T163" s="2">
        <f t="shared" si="2"/>
        <v>0.18950400000000001</v>
      </c>
    </row>
    <row r="164" spans="1:20" s="19" customFormat="1" ht="30" x14ac:dyDescent="0.25">
      <c r="A164" s="31">
        <v>159</v>
      </c>
      <c r="B164" s="1" t="s">
        <v>164</v>
      </c>
      <c r="C164" s="19" t="s">
        <v>8</v>
      </c>
      <c r="D164" s="19" t="s">
        <v>1106</v>
      </c>
      <c r="E164" s="19">
        <v>50</v>
      </c>
      <c r="F164" s="16">
        <v>1</v>
      </c>
      <c r="G164" s="16" t="s">
        <v>823</v>
      </c>
      <c r="H164" s="30" t="s">
        <v>1431</v>
      </c>
      <c r="I164" s="19" t="s">
        <v>25</v>
      </c>
      <c r="J164" s="19" t="s">
        <v>90</v>
      </c>
      <c r="K164" s="19" t="s">
        <v>104</v>
      </c>
      <c r="L164" s="19" t="s">
        <v>1100</v>
      </c>
      <c r="M164" s="30" t="s">
        <v>1818</v>
      </c>
      <c r="N164" s="19" t="s">
        <v>282</v>
      </c>
      <c r="O164" s="1"/>
      <c r="P164" s="2" t="str">
        <f>LEFT(Table2[[#This Row],['[4']]],FIND(" ",Table2[[#This Row],['[4']]],1)-1)</f>
        <v>800</v>
      </c>
      <c r="Q164" s="2" t="str">
        <f>MID(Table2[[#This Row],['[4']]],FIND("x",Table2[[#This Row],['[4']]],1)+2,FIND("x",Table2[[#This Row],['[4']]],7)-(FIND("x",Table2[[#This Row],['[4']]],1)+2))</f>
        <v xml:space="preserve">400 </v>
      </c>
      <c r="R164" s="2" t="str">
        <f>RIGHT(Table2[[#This Row],['[4']]],LEN(Table2[[#This Row],['[4']]])-(FIND("x",Table2[[#This Row],['[4']]],7)+1))</f>
        <v>1970</v>
      </c>
      <c r="S164" s="2"/>
      <c r="T164" s="2">
        <f t="shared" si="2"/>
        <v>0.63039999999999996</v>
      </c>
    </row>
    <row r="165" spans="1:20" s="19" customFormat="1" ht="30" x14ac:dyDescent="0.25">
      <c r="A165" s="31">
        <v>160</v>
      </c>
      <c r="B165" s="1" t="s">
        <v>1107</v>
      </c>
      <c r="C165" s="19" t="s">
        <v>11</v>
      </c>
      <c r="D165" s="19" t="s">
        <v>297</v>
      </c>
      <c r="E165" s="19">
        <v>40</v>
      </c>
      <c r="F165" s="16">
        <v>3</v>
      </c>
      <c r="G165" s="16" t="s">
        <v>823</v>
      </c>
      <c r="H165" s="30" t="s">
        <v>1431</v>
      </c>
      <c r="I165" s="19" t="s">
        <v>25</v>
      </c>
      <c r="J165" s="19" t="s">
        <v>90</v>
      </c>
      <c r="K165" s="19" t="s">
        <v>104</v>
      </c>
      <c r="L165" s="19" t="s">
        <v>1100</v>
      </c>
      <c r="M165" s="30" t="s">
        <v>1818</v>
      </c>
      <c r="N165" s="19" t="s">
        <v>282</v>
      </c>
      <c r="O165" s="1"/>
      <c r="P165" s="2" t="str">
        <f>LEFT(Table2[[#This Row],['[4']]],FIND(" ",Table2[[#This Row],['[4']]],1)-1)</f>
        <v>620</v>
      </c>
      <c r="Q165" s="2" t="str">
        <f>MID(Table2[[#This Row],['[4']]],FIND("x",Table2[[#This Row],['[4']]],1)+2,FIND("x",Table2[[#This Row],['[4']]],7)-(FIND("x",Table2[[#This Row],['[4']]],1)+2))</f>
        <v xml:space="preserve">370 </v>
      </c>
      <c r="R165" s="2" t="str">
        <f>RIGHT(Table2[[#This Row],['[4']]],LEN(Table2[[#This Row],['[4']]])-(FIND("x",Table2[[#This Row],['[4']]],7)+1))</f>
        <v>340</v>
      </c>
      <c r="S165" s="2"/>
      <c r="T165" s="2">
        <f t="shared" si="2"/>
        <v>7.7995999999999996E-2</v>
      </c>
    </row>
    <row r="166" spans="1:20" s="19" customFormat="1" ht="30" x14ac:dyDescent="0.25">
      <c r="A166" s="31">
        <v>161</v>
      </c>
      <c r="B166" s="1" t="s">
        <v>1108</v>
      </c>
      <c r="C166" s="19" t="s">
        <v>7</v>
      </c>
      <c r="D166" s="19" t="s">
        <v>1109</v>
      </c>
      <c r="E166" s="19">
        <v>10</v>
      </c>
      <c r="F166" s="16">
        <v>1</v>
      </c>
      <c r="G166" s="16" t="s">
        <v>823</v>
      </c>
      <c r="H166" s="30" t="s">
        <v>1431</v>
      </c>
      <c r="I166" s="19" t="s">
        <v>104</v>
      </c>
      <c r="J166" s="19" t="s">
        <v>1057</v>
      </c>
      <c r="K166" s="19" t="s">
        <v>72</v>
      </c>
      <c r="L166" s="19" t="s">
        <v>815</v>
      </c>
      <c r="M166" s="30" t="s">
        <v>1818</v>
      </c>
      <c r="N166" s="19" t="s">
        <v>282</v>
      </c>
      <c r="O166" s="1"/>
      <c r="P166" s="2" t="str">
        <f>LEFT(Table2[[#This Row],['[4']]],FIND(" ",Table2[[#This Row],['[4']]],1)-1)</f>
        <v>440</v>
      </c>
      <c r="Q166" s="2" t="str">
        <f>MID(Table2[[#This Row],['[4']]],FIND("x",Table2[[#This Row],['[4']]],1)+2,FIND("x",Table2[[#This Row],['[4']]],7)-(FIND("x",Table2[[#This Row],['[4']]],1)+2))</f>
        <v xml:space="preserve">400 </v>
      </c>
      <c r="R166" s="2" t="str">
        <f>RIGHT(Table2[[#This Row],['[4']]],LEN(Table2[[#This Row],['[4']]])-(FIND("x",Table2[[#This Row],['[4']]],7)+1))</f>
        <v>300</v>
      </c>
      <c r="S166" s="2"/>
      <c r="T166" s="2">
        <f t="shared" si="2"/>
        <v>5.28E-2</v>
      </c>
    </row>
    <row r="167" spans="1:20" s="19" customFormat="1" ht="30" x14ac:dyDescent="0.25">
      <c r="A167" s="31">
        <v>162</v>
      </c>
      <c r="B167" s="1" t="s">
        <v>1110</v>
      </c>
      <c r="C167" s="19" t="s">
        <v>7</v>
      </c>
      <c r="D167" s="19" t="s">
        <v>1111</v>
      </c>
      <c r="E167" s="19">
        <v>2</v>
      </c>
      <c r="F167" s="16">
        <v>1</v>
      </c>
      <c r="G167" s="16" t="s">
        <v>823</v>
      </c>
      <c r="H167" s="30" t="s">
        <v>1431</v>
      </c>
      <c r="I167" s="19" t="s">
        <v>104</v>
      </c>
      <c r="J167" s="19" t="s">
        <v>980</v>
      </c>
      <c r="K167" s="19" t="s">
        <v>72</v>
      </c>
      <c r="L167" s="19" t="s">
        <v>981</v>
      </c>
      <c r="M167" s="30" t="s">
        <v>1818</v>
      </c>
      <c r="N167" s="19" t="s">
        <v>282</v>
      </c>
      <c r="O167" s="1"/>
      <c r="P167" s="2" t="str">
        <f>LEFT(Table2[[#This Row],['[4']]],FIND(" ",Table2[[#This Row],['[4']]],1)-1)</f>
        <v>270</v>
      </c>
      <c r="Q167" s="2" t="str">
        <f>MID(Table2[[#This Row],['[4']]],FIND("x",Table2[[#This Row],['[4']]],1)+2,FIND("x",Table2[[#This Row],['[4']]],7)-(FIND("x",Table2[[#This Row],['[4']]],1)+2))</f>
        <v xml:space="preserve">410 </v>
      </c>
      <c r="R167" s="2" t="str">
        <f>RIGHT(Table2[[#This Row],['[4']]],LEN(Table2[[#This Row],['[4']]])-(FIND("x",Table2[[#This Row],['[4']]],7)+1))</f>
        <v>60</v>
      </c>
      <c r="S167" s="2"/>
      <c r="T167" s="2">
        <f t="shared" si="2"/>
        <v>6.6420000000000003E-3</v>
      </c>
    </row>
    <row r="168" spans="1:20" s="19" customFormat="1" ht="30" x14ac:dyDescent="0.25">
      <c r="A168" s="31">
        <v>163</v>
      </c>
      <c r="B168" s="1" t="s">
        <v>150</v>
      </c>
      <c r="C168" s="19" t="s">
        <v>7</v>
      </c>
      <c r="D168" s="19" t="s">
        <v>1112</v>
      </c>
      <c r="E168" s="19">
        <v>2</v>
      </c>
      <c r="F168" s="16">
        <v>1</v>
      </c>
      <c r="G168" s="16" t="s">
        <v>823</v>
      </c>
      <c r="H168" s="30" t="s">
        <v>1431</v>
      </c>
      <c r="I168" s="19" t="s">
        <v>104</v>
      </c>
      <c r="J168" s="19" t="s">
        <v>1057</v>
      </c>
      <c r="K168" s="19" t="s">
        <v>72</v>
      </c>
      <c r="L168" s="19" t="s">
        <v>815</v>
      </c>
      <c r="M168" s="30" t="s">
        <v>1818</v>
      </c>
      <c r="N168" s="19" t="s">
        <v>282</v>
      </c>
      <c r="O168" s="1"/>
      <c r="P168" s="2" t="str">
        <f>LEFT(Table2[[#This Row],['[4']]],FIND(" ",Table2[[#This Row],['[4']]],1)-1)</f>
        <v>480</v>
      </c>
      <c r="Q168" s="2" t="str">
        <f>MID(Table2[[#This Row],['[4']]],FIND("x",Table2[[#This Row],['[4']]],1)+2,FIND("x",Table2[[#This Row],['[4']]],7)-(FIND("x",Table2[[#This Row],['[4']]],1)+2))</f>
        <v xml:space="preserve">180 </v>
      </c>
      <c r="R168" s="2" t="str">
        <f>RIGHT(Table2[[#This Row],['[4']]],LEN(Table2[[#This Row],['[4']]])-(FIND("x",Table2[[#This Row],['[4']]],7)+1))</f>
        <v>380</v>
      </c>
      <c r="S168" s="2"/>
      <c r="T168" s="2">
        <f t="shared" si="2"/>
        <v>3.2832E-2</v>
      </c>
    </row>
    <row r="169" spans="1:20" s="19" customFormat="1" ht="30" x14ac:dyDescent="0.25">
      <c r="A169" s="31">
        <v>164</v>
      </c>
      <c r="B169" s="1" t="s">
        <v>1113</v>
      </c>
      <c r="C169" s="19" t="s">
        <v>7</v>
      </c>
      <c r="D169" s="19" t="s">
        <v>1114</v>
      </c>
      <c r="E169" s="19">
        <v>4</v>
      </c>
      <c r="F169" s="16">
        <v>1</v>
      </c>
      <c r="G169" s="16" t="s">
        <v>823</v>
      </c>
      <c r="H169" s="30" t="s">
        <v>1431</v>
      </c>
      <c r="I169" s="19" t="s">
        <v>104</v>
      </c>
      <c r="J169" s="19" t="s">
        <v>986</v>
      </c>
      <c r="K169" s="19" t="s">
        <v>72</v>
      </c>
      <c r="L169" s="19" t="s">
        <v>1043</v>
      </c>
      <c r="M169" s="30" t="s">
        <v>1818</v>
      </c>
      <c r="N169" s="19" t="s">
        <v>282</v>
      </c>
      <c r="O169" s="1"/>
      <c r="P169" s="2" t="str">
        <f>LEFT(Table2[[#This Row],['[4']]],FIND(" ",Table2[[#This Row],['[4']]],1)-1)</f>
        <v>170</v>
      </c>
      <c r="Q169" s="2" t="str">
        <f>MID(Table2[[#This Row],['[4']]],FIND("x",Table2[[#This Row],['[4']]],1)+2,FIND("x",Table2[[#This Row],['[4']]],7)-(FIND("x",Table2[[#This Row],['[4']]],1)+2))</f>
        <v xml:space="preserve">430 </v>
      </c>
      <c r="R169" s="2" t="str">
        <f>RIGHT(Table2[[#This Row],['[4']]],LEN(Table2[[#This Row],['[4']]])-(FIND("x",Table2[[#This Row],['[4']]],7)+1))</f>
        <v>370</v>
      </c>
      <c r="S169" s="2"/>
      <c r="T169" s="2">
        <f t="shared" si="2"/>
        <v>2.7047000000000002E-2</v>
      </c>
    </row>
    <row r="170" spans="1:20" s="19" customFormat="1" ht="30" x14ac:dyDescent="0.25">
      <c r="A170" s="31">
        <v>165</v>
      </c>
      <c r="B170" s="1" t="s">
        <v>1115</v>
      </c>
      <c r="C170" s="19" t="s">
        <v>7</v>
      </c>
      <c r="D170" s="19" t="s">
        <v>1116</v>
      </c>
      <c r="E170" s="19">
        <v>2.5</v>
      </c>
      <c r="F170" s="16">
        <v>1</v>
      </c>
      <c r="G170" s="16" t="s">
        <v>823</v>
      </c>
      <c r="H170" s="30" t="s">
        <v>1431</v>
      </c>
      <c r="I170" s="19" t="s">
        <v>104</v>
      </c>
      <c r="J170" s="19" t="s">
        <v>1057</v>
      </c>
      <c r="K170" s="19" t="s">
        <v>72</v>
      </c>
      <c r="L170" s="19" t="s">
        <v>815</v>
      </c>
      <c r="M170" s="30" t="s">
        <v>1818</v>
      </c>
      <c r="N170" s="19" t="s">
        <v>282</v>
      </c>
      <c r="O170" s="1"/>
      <c r="P170" s="2" t="str">
        <f>LEFT(Table2[[#This Row],['[4']]],FIND(" ",Table2[[#This Row],['[4']]],1)-1)</f>
        <v>350</v>
      </c>
      <c r="Q170" s="2" t="str">
        <f>MID(Table2[[#This Row],['[4']]],FIND("x",Table2[[#This Row],['[4']]],1)+2,FIND("x",Table2[[#This Row],['[4']]],7)-(FIND("x",Table2[[#This Row],['[4']]],1)+2))</f>
        <v xml:space="preserve">140 </v>
      </c>
      <c r="R170" s="2" t="str">
        <f>RIGHT(Table2[[#This Row],['[4']]],LEN(Table2[[#This Row],['[4']]])-(FIND("x",Table2[[#This Row],['[4']]],7)+1))</f>
        <v>250</v>
      </c>
      <c r="S170" s="2"/>
      <c r="T170" s="2">
        <f t="shared" si="2"/>
        <v>1.225E-2</v>
      </c>
    </row>
    <row r="171" spans="1:20" s="19" customFormat="1" ht="30" x14ac:dyDescent="0.25">
      <c r="A171" s="31">
        <v>166</v>
      </c>
      <c r="B171" s="1" t="s">
        <v>1117</v>
      </c>
      <c r="C171" s="19" t="s">
        <v>7</v>
      </c>
      <c r="D171" s="19" t="s">
        <v>1118</v>
      </c>
      <c r="E171" s="19">
        <v>2</v>
      </c>
      <c r="F171" s="16">
        <v>1</v>
      </c>
      <c r="G171" s="16" t="s">
        <v>823</v>
      </c>
      <c r="H171" s="30" t="s">
        <v>1431</v>
      </c>
      <c r="I171" s="19" t="s">
        <v>104</v>
      </c>
      <c r="J171" s="19" t="s">
        <v>986</v>
      </c>
      <c r="K171" s="19" t="s">
        <v>72</v>
      </c>
      <c r="L171" s="19" t="s">
        <v>815</v>
      </c>
      <c r="M171" s="30" t="s">
        <v>1818</v>
      </c>
      <c r="N171" s="19" t="s">
        <v>282</v>
      </c>
      <c r="O171" s="1"/>
      <c r="P171" s="2" t="str">
        <f>LEFT(Table2[[#This Row],['[4']]],FIND(" ",Table2[[#This Row],['[4']]],1)-1)</f>
        <v>300</v>
      </c>
      <c r="Q171" s="2" t="str">
        <f>MID(Table2[[#This Row],['[4']]],FIND("x",Table2[[#This Row],['[4']]],1)+2,FIND("x",Table2[[#This Row],['[4']]],7)-(FIND("x",Table2[[#This Row],['[4']]],1)+2))</f>
        <v xml:space="preserve">260 </v>
      </c>
      <c r="R171" s="2" t="str">
        <f>RIGHT(Table2[[#This Row],['[4']]],LEN(Table2[[#This Row],['[4']]])-(FIND("x",Table2[[#This Row],['[4']]],7)+1))</f>
        <v>110</v>
      </c>
      <c r="S171" s="2"/>
      <c r="T171" s="2">
        <f t="shared" si="2"/>
        <v>8.5800000000000008E-3</v>
      </c>
    </row>
    <row r="172" spans="1:20" s="19" customFormat="1" ht="45" x14ac:dyDescent="0.25">
      <c r="A172" s="31">
        <v>167</v>
      </c>
      <c r="B172" s="1" t="s">
        <v>1119</v>
      </c>
      <c r="C172" s="19" t="s">
        <v>7</v>
      </c>
      <c r="D172" s="19" t="s">
        <v>1120</v>
      </c>
      <c r="E172" s="19">
        <v>30</v>
      </c>
      <c r="F172" s="16">
        <v>1</v>
      </c>
      <c r="G172" s="16" t="s">
        <v>823</v>
      </c>
      <c r="H172" s="30" t="s">
        <v>1431</v>
      </c>
      <c r="I172" s="19" t="s">
        <v>72</v>
      </c>
      <c r="J172" s="19" t="s">
        <v>256</v>
      </c>
      <c r="K172" s="19" t="s">
        <v>72</v>
      </c>
      <c r="L172" s="19" t="s">
        <v>821</v>
      </c>
      <c r="M172" s="30" t="s">
        <v>1818</v>
      </c>
      <c r="N172" s="19" t="s">
        <v>282</v>
      </c>
      <c r="O172" s="1"/>
      <c r="P172" s="2" t="str">
        <f>LEFT(Table2[[#This Row],['[4']]],FIND(" ",Table2[[#This Row],['[4']]],1)-1)</f>
        <v>420</v>
      </c>
      <c r="Q172" s="2" t="str">
        <f>MID(Table2[[#This Row],['[4']]],FIND("x",Table2[[#This Row],['[4']]],1)+2,FIND("x",Table2[[#This Row],['[4']]],7)-(FIND("x",Table2[[#This Row],['[4']]],1)+2))</f>
        <v xml:space="preserve">480 </v>
      </c>
      <c r="R172" s="2" t="str">
        <f>RIGHT(Table2[[#This Row],['[4']]],LEN(Table2[[#This Row],['[4']]])-(FIND("x",Table2[[#This Row],['[4']]],7)+1))</f>
        <v>410</v>
      </c>
      <c r="S172" s="2"/>
      <c r="T172" s="2">
        <f t="shared" si="2"/>
        <v>8.2655999999999993E-2</v>
      </c>
    </row>
    <row r="173" spans="1:20" s="19" customFormat="1" ht="30" x14ac:dyDescent="0.25">
      <c r="A173" s="31">
        <v>168</v>
      </c>
      <c r="B173" s="1" t="s">
        <v>149</v>
      </c>
      <c r="C173" s="19" t="s">
        <v>7</v>
      </c>
      <c r="D173" s="19" t="s">
        <v>1121</v>
      </c>
      <c r="E173" s="19">
        <v>15</v>
      </c>
      <c r="F173" s="16">
        <v>1</v>
      </c>
      <c r="G173" s="16" t="s">
        <v>823</v>
      </c>
      <c r="H173" s="30" t="s">
        <v>1431</v>
      </c>
      <c r="I173" s="19" t="s">
        <v>104</v>
      </c>
      <c r="J173" s="19" t="s">
        <v>1057</v>
      </c>
      <c r="K173" s="19" t="s">
        <v>72</v>
      </c>
      <c r="L173" s="19" t="s">
        <v>815</v>
      </c>
      <c r="M173" s="30" t="s">
        <v>1818</v>
      </c>
      <c r="N173" s="19" t="s">
        <v>282</v>
      </c>
      <c r="O173" s="1"/>
      <c r="P173" s="2" t="str">
        <f>LEFT(Table2[[#This Row],['[4']]],FIND(" ",Table2[[#This Row],['[4']]],1)-1)</f>
        <v>190</v>
      </c>
      <c r="Q173" s="2" t="str">
        <f>MID(Table2[[#This Row],['[4']]],FIND("x",Table2[[#This Row],['[4']]],1)+2,FIND("x",Table2[[#This Row],['[4']]],7)-(FIND("x",Table2[[#This Row],['[4']]],1)+2))</f>
        <v xml:space="preserve">470 </v>
      </c>
      <c r="R173" s="2" t="str">
        <f>RIGHT(Table2[[#This Row],['[4']]],LEN(Table2[[#This Row],['[4']]])-(FIND("x",Table2[[#This Row],['[4']]],7)+1))</f>
        <v>370</v>
      </c>
      <c r="S173" s="2"/>
      <c r="T173" s="2">
        <f t="shared" si="2"/>
        <v>3.3041000000000001E-2</v>
      </c>
    </row>
    <row r="174" spans="1:20" s="19" customFormat="1" ht="30" x14ac:dyDescent="0.25">
      <c r="A174" s="31">
        <v>169</v>
      </c>
      <c r="B174" s="1" t="s">
        <v>1097</v>
      </c>
      <c r="C174" s="19" t="s">
        <v>11</v>
      </c>
      <c r="D174" s="19" t="s">
        <v>297</v>
      </c>
      <c r="E174" s="19">
        <v>40</v>
      </c>
      <c r="F174" s="16">
        <v>3</v>
      </c>
      <c r="G174" s="16" t="s">
        <v>823</v>
      </c>
      <c r="H174" s="30" t="s">
        <v>1431</v>
      </c>
      <c r="I174" s="19" t="s">
        <v>104</v>
      </c>
      <c r="J174" s="19" t="s">
        <v>1122</v>
      </c>
      <c r="K174" s="19" t="s">
        <v>72</v>
      </c>
      <c r="L174" s="19" t="s">
        <v>815</v>
      </c>
      <c r="M174" s="30" t="s">
        <v>1818</v>
      </c>
      <c r="N174" s="19" t="s">
        <v>282</v>
      </c>
      <c r="O174" s="1"/>
      <c r="P174" s="2" t="str">
        <f>LEFT(Table2[[#This Row],['[4']]],FIND(" ",Table2[[#This Row],['[4']]],1)-1)</f>
        <v>620</v>
      </c>
      <c r="Q174" s="2" t="str">
        <f>MID(Table2[[#This Row],['[4']]],FIND("x",Table2[[#This Row],['[4']]],1)+2,FIND("x",Table2[[#This Row],['[4']]],7)-(FIND("x",Table2[[#This Row],['[4']]],1)+2))</f>
        <v xml:space="preserve">370 </v>
      </c>
      <c r="R174" s="2" t="str">
        <f>RIGHT(Table2[[#This Row],['[4']]],LEN(Table2[[#This Row],['[4']]])-(FIND("x",Table2[[#This Row],['[4']]],7)+1))</f>
        <v>340</v>
      </c>
      <c r="S174" s="2"/>
      <c r="T174" s="2">
        <f t="shared" si="2"/>
        <v>7.7995999999999996E-2</v>
      </c>
    </row>
    <row r="175" spans="1:20" s="19" customFormat="1" ht="30" x14ac:dyDescent="0.25">
      <c r="A175" s="31">
        <v>170</v>
      </c>
      <c r="B175" s="1" t="s">
        <v>249</v>
      </c>
      <c r="C175" s="19" t="s">
        <v>8</v>
      </c>
      <c r="D175" s="19" t="s">
        <v>1123</v>
      </c>
      <c r="E175" s="19">
        <v>60</v>
      </c>
      <c r="F175" s="16">
        <v>1</v>
      </c>
      <c r="G175" s="16" t="s">
        <v>823</v>
      </c>
      <c r="H175" s="30" t="s">
        <v>1431</v>
      </c>
      <c r="I175" s="19" t="s">
        <v>104</v>
      </c>
      <c r="J175" s="19" t="s">
        <v>1122</v>
      </c>
      <c r="K175" s="19" t="s">
        <v>72</v>
      </c>
      <c r="L175" s="19" t="s">
        <v>815</v>
      </c>
      <c r="M175" s="30" t="s">
        <v>1818</v>
      </c>
      <c r="N175" s="19" t="s">
        <v>282</v>
      </c>
      <c r="O175" s="1"/>
      <c r="P175" s="2" t="str">
        <f>LEFT(Table2[[#This Row],['[4']]],FIND(" ",Table2[[#This Row],['[4']]],1)-1)</f>
        <v>1500</v>
      </c>
      <c r="Q175" s="2" t="str">
        <f>MID(Table2[[#This Row],['[4']]],FIND("x",Table2[[#This Row],['[4']]],1)+2,FIND("x",Table2[[#This Row],['[4']]],7)-(FIND("x",Table2[[#This Row],['[4']]],1)+2))</f>
        <v xml:space="preserve">450 </v>
      </c>
      <c r="R175" s="2" t="str">
        <f>RIGHT(Table2[[#This Row],['[4']]],LEN(Table2[[#This Row],['[4']]])-(FIND("x",Table2[[#This Row],['[4']]],7)+1))</f>
        <v>1500</v>
      </c>
      <c r="S175" s="2"/>
      <c r="T175" s="2">
        <f t="shared" si="2"/>
        <v>1.0125</v>
      </c>
    </row>
    <row r="176" spans="1:20" s="19" customFormat="1" ht="30" x14ac:dyDescent="0.25">
      <c r="A176" s="31">
        <v>171</v>
      </c>
      <c r="B176" s="1" t="s">
        <v>230</v>
      </c>
      <c r="C176" s="19" t="s">
        <v>9</v>
      </c>
      <c r="D176" s="19" t="s">
        <v>1124</v>
      </c>
      <c r="E176" s="19">
        <v>60</v>
      </c>
      <c r="F176" s="16">
        <v>1</v>
      </c>
      <c r="G176" s="16" t="s">
        <v>823</v>
      </c>
      <c r="H176" s="30" t="s">
        <v>1431</v>
      </c>
      <c r="I176" s="19" t="s">
        <v>104</v>
      </c>
      <c r="J176" s="19" t="s">
        <v>1122</v>
      </c>
      <c r="K176" s="19" t="s">
        <v>72</v>
      </c>
      <c r="L176" s="19" t="s">
        <v>981</v>
      </c>
      <c r="M176" s="30" t="s">
        <v>1818</v>
      </c>
      <c r="N176" s="19" t="s">
        <v>282</v>
      </c>
      <c r="O176" s="1"/>
      <c r="P176" s="2" t="str">
        <f>LEFT(Table2[[#This Row],['[4']]],FIND(" ",Table2[[#This Row],['[4']]],1)-1)</f>
        <v>600</v>
      </c>
      <c r="Q176" s="2" t="str">
        <f>MID(Table2[[#This Row],['[4']]],FIND("x",Table2[[#This Row],['[4']]],1)+2,FIND("x",Table2[[#This Row],['[4']]],7)-(FIND("x",Table2[[#This Row],['[4']]],1)+2))</f>
        <v xml:space="preserve">600 </v>
      </c>
      <c r="R176" s="2" t="str">
        <f>RIGHT(Table2[[#This Row],['[4']]],LEN(Table2[[#This Row],['[4']]])-(FIND("x",Table2[[#This Row],['[4']]],7)+1))</f>
        <v>1500</v>
      </c>
      <c r="S176" s="2"/>
      <c r="T176" s="2">
        <f t="shared" si="2"/>
        <v>0.54</v>
      </c>
    </row>
    <row r="177" spans="1:20" s="19" customFormat="1" ht="30" x14ac:dyDescent="0.25">
      <c r="A177" s="31">
        <v>172</v>
      </c>
      <c r="B177" s="1" t="s">
        <v>149</v>
      </c>
      <c r="C177" s="19" t="s">
        <v>7</v>
      </c>
      <c r="D177" s="19" t="s">
        <v>1101</v>
      </c>
      <c r="E177" s="19">
        <v>5</v>
      </c>
      <c r="F177" s="16">
        <v>1</v>
      </c>
      <c r="G177" s="16" t="s">
        <v>823</v>
      </c>
      <c r="H177" s="30" t="s">
        <v>1431</v>
      </c>
      <c r="I177" s="19" t="s">
        <v>104</v>
      </c>
      <c r="J177" s="19" t="s">
        <v>1122</v>
      </c>
      <c r="K177" s="19" t="s">
        <v>72</v>
      </c>
      <c r="L177" s="19" t="s">
        <v>815</v>
      </c>
      <c r="M177" s="30" t="s">
        <v>1818</v>
      </c>
      <c r="N177" s="19" t="s">
        <v>282</v>
      </c>
      <c r="O177" s="1"/>
      <c r="P177" s="2" t="str">
        <f>LEFT(Table2[[#This Row],['[4']]],FIND(" ",Table2[[#This Row],['[4']]],1)-1)</f>
        <v>180</v>
      </c>
      <c r="Q177" s="2" t="str">
        <f>MID(Table2[[#This Row],['[4']]],FIND("x",Table2[[#This Row],['[4']]],1)+2,FIND("x",Table2[[#This Row],['[4']]],7)-(FIND("x",Table2[[#This Row],['[4']]],1)+2))</f>
        <v xml:space="preserve">420 </v>
      </c>
      <c r="R177" s="2" t="str">
        <f>RIGHT(Table2[[#This Row],['[4']]],LEN(Table2[[#This Row],['[4']]])-(FIND("x",Table2[[#This Row],['[4']]],7)+1))</f>
        <v>370</v>
      </c>
      <c r="S177" s="2"/>
      <c r="T177" s="2">
        <f t="shared" si="2"/>
        <v>2.7972E-2</v>
      </c>
    </row>
    <row r="178" spans="1:20" s="19" customFormat="1" ht="30" x14ac:dyDescent="0.25">
      <c r="A178" s="31">
        <v>173</v>
      </c>
      <c r="B178" s="1" t="s">
        <v>150</v>
      </c>
      <c r="C178" s="19" t="s">
        <v>7</v>
      </c>
      <c r="D178" s="19" t="s">
        <v>1099</v>
      </c>
      <c r="E178" s="19">
        <v>2</v>
      </c>
      <c r="F178" s="16">
        <v>1</v>
      </c>
      <c r="G178" s="16" t="s">
        <v>823</v>
      </c>
      <c r="H178" s="30" t="s">
        <v>1431</v>
      </c>
      <c r="I178" s="19" t="s">
        <v>104</v>
      </c>
      <c r="J178" s="19" t="s">
        <v>1122</v>
      </c>
      <c r="K178" s="19" t="s">
        <v>72</v>
      </c>
      <c r="L178" s="19" t="s">
        <v>815</v>
      </c>
      <c r="M178" s="30" t="s">
        <v>1818</v>
      </c>
      <c r="N178" s="19" t="s">
        <v>282</v>
      </c>
      <c r="O178" s="1"/>
      <c r="P178" s="2" t="str">
        <f>LEFT(Table2[[#This Row],['[4']]],FIND(" ",Table2[[#This Row],['[4']]],1)-1)</f>
        <v>370</v>
      </c>
      <c r="Q178" s="2" t="str">
        <f>MID(Table2[[#This Row],['[4']]],FIND("x",Table2[[#This Row],['[4']]],1)+2,FIND("x",Table2[[#This Row],['[4']]],7)-(FIND("x",Table2[[#This Row],['[4']]],1)+2))</f>
        <v xml:space="preserve">210 </v>
      </c>
      <c r="R178" s="2" t="str">
        <f>RIGHT(Table2[[#This Row],['[4']]],LEN(Table2[[#This Row],['[4']]])-(FIND("x",Table2[[#This Row],['[4']]],7)+1))</f>
        <v>430</v>
      </c>
      <c r="S178" s="2"/>
      <c r="T178" s="2">
        <f t="shared" si="2"/>
        <v>3.3411000000000003E-2</v>
      </c>
    </row>
    <row r="179" spans="1:20" s="19" customFormat="1" ht="30" x14ac:dyDescent="0.25">
      <c r="A179" s="31">
        <v>174</v>
      </c>
      <c r="B179" s="1" t="s">
        <v>1125</v>
      </c>
      <c r="C179" s="19" t="s">
        <v>8</v>
      </c>
      <c r="D179" s="19" t="s">
        <v>1126</v>
      </c>
      <c r="E179" s="19">
        <v>30</v>
      </c>
      <c r="F179" s="16">
        <v>1</v>
      </c>
      <c r="G179" s="16" t="s">
        <v>823</v>
      </c>
      <c r="H179" s="30" t="s">
        <v>1431</v>
      </c>
      <c r="I179" s="19" t="s">
        <v>104</v>
      </c>
      <c r="J179" s="19" t="s">
        <v>1122</v>
      </c>
      <c r="K179" s="19" t="s">
        <v>72</v>
      </c>
      <c r="L179" s="19" t="s">
        <v>815</v>
      </c>
      <c r="M179" s="30" t="s">
        <v>1818</v>
      </c>
      <c r="N179" s="19" t="s">
        <v>282</v>
      </c>
      <c r="O179" s="1"/>
      <c r="P179" s="2" t="str">
        <f>LEFT(Table2[[#This Row],['[4']]],FIND(" ",Table2[[#This Row],['[4']]],1)-1)</f>
        <v>600</v>
      </c>
      <c r="Q179" s="2" t="str">
        <f>MID(Table2[[#This Row],['[4']]],FIND("x",Table2[[#This Row],['[4']]],1)+2,FIND("x",Table2[[#This Row],['[4']]],7)-(FIND("x",Table2[[#This Row],['[4']]],1)+2))</f>
        <v xml:space="preserve">800 </v>
      </c>
      <c r="R179" s="2" t="str">
        <f>RIGHT(Table2[[#This Row],['[4']]],LEN(Table2[[#This Row],['[4']]])-(FIND("x",Table2[[#This Row],['[4']]],7)+1))</f>
        <v>1500</v>
      </c>
      <c r="S179" s="2"/>
      <c r="T179" s="2">
        <f t="shared" si="2"/>
        <v>0.72</v>
      </c>
    </row>
    <row r="180" spans="1:20" s="19" customFormat="1" ht="30" x14ac:dyDescent="0.25">
      <c r="A180" s="31">
        <v>175</v>
      </c>
      <c r="B180" s="1" t="s">
        <v>1127</v>
      </c>
      <c r="C180" s="19" t="s">
        <v>18</v>
      </c>
      <c r="D180" s="19" t="s">
        <v>822</v>
      </c>
      <c r="E180" s="19">
        <v>40</v>
      </c>
      <c r="F180" s="16">
        <v>5</v>
      </c>
      <c r="G180" s="16" t="s">
        <v>823</v>
      </c>
      <c r="H180" s="30" t="s">
        <v>1431</v>
      </c>
      <c r="I180" s="19" t="s">
        <v>104</v>
      </c>
      <c r="J180" s="19" t="s">
        <v>1128</v>
      </c>
      <c r="K180" s="19" t="s">
        <v>25</v>
      </c>
      <c r="L180" s="19" t="s">
        <v>90</v>
      </c>
      <c r="M180" s="30" t="s">
        <v>1818</v>
      </c>
      <c r="N180" s="19" t="s">
        <v>282</v>
      </c>
      <c r="O180" s="1"/>
      <c r="P180" s="2" t="str">
        <f>LEFT(Table2[[#This Row],['[4']]],FIND(" ",Table2[[#This Row],['[4']]],1)-1)</f>
        <v>620</v>
      </c>
      <c r="Q180" s="2" t="str">
        <f>MID(Table2[[#This Row],['[4']]],FIND("x",Table2[[#This Row],['[4']]],1)+2,FIND("x",Table2[[#This Row],['[4']]],7)-(FIND("x",Table2[[#This Row],['[4']]],1)+2))</f>
        <v xml:space="preserve">370 </v>
      </c>
      <c r="R180" s="2" t="str">
        <f>RIGHT(Table2[[#This Row],['[4']]],LEN(Table2[[#This Row],['[4']]])-(FIND("x",Table2[[#This Row],['[4']]],7)+1))</f>
        <v>240</v>
      </c>
      <c r="S180" s="2"/>
      <c r="T180" s="2">
        <f t="shared" si="2"/>
        <v>5.5056000000000001E-2</v>
      </c>
    </row>
    <row r="181" spans="1:20" s="19" customFormat="1" ht="30" x14ac:dyDescent="0.25">
      <c r="A181" s="31">
        <v>176</v>
      </c>
      <c r="B181" s="1" t="s">
        <v>77</v>
      </c>
      <c r="C181" s="19" t="s">
        <v>7</v>
      </c>
      <c r="D181" s="19" t="s">
        <v>1129</v>
      </c>
      <c r="E181" s="19">
        <v>5</v>
      </c>
      <c r="F181" s="16">
        <v>1</v>
      </c>
      <c r="G181" s="16" t="s">
        <v>823</v>
      </c>
      <c r="H181" s="30" t="s">
        <v>1431</v>
      </c>
      <c r="I181" s="19" t="s">
        <v>104</v>
      </c>
      <c r="J181" s="19" t="s">
        <v>990</v>
      </c>
      <c r="K181" s="19" t="s">
        <v>72</v>
      </c>
      <c r="L181" s="19" t="s">
        <v>815</v>
      </c>
      <c r="M181" s="30" t="s">
        <v>1818</v>
      </c>
      <c r="N181" s="19" t="s">
        <v>282</v>
      </c>
      <c r="O181" s="1"/>
      <c r="P181" s="2" t="str">
        <f>LEFT(Table2[[#This Row],['[4']]],FIND(" ",Table2[[#This Row],['[4']]],1)-1)</f>
        <v>350</v>
      </c>
      <c r="Q181" s="2" t="str">
        <f>MID(Table2[[#This Row],['[4']]],FIND("x",Table2[[#This Row],['[4']]],1)+2,FIND("x",Table2[[#This Row],['[4']]],7)-(FIND("x",Table2[[#This Row],['[4']]],1)+2))</f>
        <v xml:space="preserve">450 </v>
      </c>
      <c r="R181" s="2" t="str">
        <f>RIGHT(Table2[[#This Row],['[4']]],LEN(Table2[[#This Row],['[4']]])-(FIND("x",Table2[[#This Row],['[4']]],7)+1))</f>
        <v>170</v>
      </c>
      <c r="S181" s="2"/>
      <c r="T181" s="2">
        <f t="shared" si="2"/>
        <v>2.6775E-2</v>
      </c>
    </row>
    <row r="182" spans="1:20" s="19" customFormat="1" ht="30" x14ac:dyDescent="0.25">
      <c r="A182" s="31">
        <v>177</v>
      </c>
      <c r="B182" s="1" t="s">
        <v>1130</v>
      </c>
      <c r="C182" s="19" t="s">
        <v>7</v>
      </c>
      <c r="D182" s="19" t="s">
        <v>1131</v>
      </c>
      <c r="E182" s="19">
        <v>4</v>
      </c>
      <c r="F182" s="16">
        <v>1</v>
      </c>
      <c r="G182" s="16" t="s">
        <v>823</v>
      </c>
      <c r="H182" s="30" t="s">
        <v>1431</v>
      </c>
      <c r="I182" s="19" t="s">
        <v>104</v>
      </c>
      <c r="J182" s="19" t="s">
        <v>892</v>
      </c>
      <c r="K182" s="19" t="s">
        <v>104</v>
      </c>
      <c r="L182" s="19" t="s">
        <v>833</v>
      </c>
      <c r="M182" s="30" t="s">
        <v>1818</v>
      </c>
      <c r="N182" s="19" t="s">
        <v>282</v>
      </c>
      <c r="O182" s="1"/>
      <c r="P182" s="2" t="str">
        <f>LEFT(Table2[[#This Row],['[4']]],FIND(" ",Table2[[#This Row],['[4']]],1)-1)</f>
        <v>390</v>
      </c>
      <c r="Q182" s="2" t="str">
        <f>MID(Table2[[#This Row],['[4']]],FIND("x",Table2[[#This Row],['[4']]],1)+2,FIND("x",Table2[[#This Row],['[4']]],7)-(FIND("x",Table2[[#This Row],['[4']]],1)+2))</f>
        <v xml:space="preserve">180 </v>
      </c>
      <c r="R182" s="2" t="str">
        <f>RIGHT(Table2[[#This Row],['[4']]],LEN(Table2[[#This Row],['[4']]])-(FIND("x",Table2[[#This Row],['[4']]],7)+1))</f>
        <v>390</v>
      </c>
      <c r="S182" s="2"/>
      <c r="T182" s="2">
        <f t="shared" si="2"/>
        <v>2.7378E-2</v>
      </c>
    </row>
    <row r="183" spans="1:20" s="19" customFormat="1" ht="30" x14ac:dyDescent="0.25">
      <c r="A183" s="31">
        <v>178</v>
      </c>
      <c r="B183" s="1" t="s">
        <v>1132</v>
      </c>
      <c r="C183" s="19" t="s">
        <v>7</v>
      </c>
      <c r="D183" s="19" t="s">
        <v>1133</v>
      </c>
      <c r="E183" s="19">
        <v>3</v>
      </c>
      <c r="F183" s="16">
        <v>1</v>
      </c>
      <c r="G183" s="16" t="s">
        <v>823</v>
      </c>
      <c r="H183" s="30" t="s">
        <v>1431</v>
      </c>
      <c r="I183" s="19" t="s">
        <v>72</v>
      </c>
      <c r="J183" s="19" t="s">
        <v>262</v>
      </c>
      <c r="K183" s="19" t="s">
        <v>72</v>
      </c>
      <c r="L183" s="19" t="s">
        <v>190</v>
      </c>
      <c r="M183" s="30" t="s">
        <v>1818</v>
      </c>
      <c r="N183" s="19" t="s">
        <v>282</v>
      </c>
      <c r="O183" s="1"/>
      <c r="P183" s="2" t="str">
        <f>LEFT(Table2[[#This Row],['[4']]],FIND(" ",Table2[[#This Row],['[4']]],1)-1)</f>
        <v>700</v>
      </c>
      <c r="Q183" s="2" t="str">
        <f>MID(Table2[[#This Row],['[4']]],FIND("x",Table2[[#This Row],['[4']]],1)+2,FIND("x",Table2[[#This Row],['[4']]],7)-(FIND("x",Table2[[#This Row],['[4']]],1)+2))</f>
        <v xml:space="preserve">100 </v>
      </c>
      <c r="R183" s="2" t="str">
        <f>RIGHT(Table2[[#This Row],['[4']]],LEN(Table2[[#This Row],['[4']]])-(FIND("x",Table2[[#This Row],['[4']]],7)+1))</f>
        <v>1040</v>
      </c>
      <c r="S183" s="2"/>
      <c r="T183" s="2">
        <f t="shared" si="2"/>
        <v>7.2800000000000004E-2</v>
      </c>
    </row>
    <row r="184" spans="1:20" s="19" customFormat="1" ht="30" x14ac:dyDescent="0.25">
      <c r="A184" s="31">
        <v>179</v>
      </c>
      <c r="B184" s="1" t="s">
        <v>1132</v>
      </c>
      <c r="C184" s="19" t="s">
        <v>7</v>
      </c>
      <c r="D184" s="19" t="s">
        <v>1134</v>
      </c>
      <c r="E184" s="19">
        <v>4</v>
      </c>
      <c r="F184" s="16">
        <v>1</v>
      </c>
      <c r="G184" s="16" t="s">
        <v>823</v>
      </c>
      <c r="H184" s="30" t="s">
        <v>1431</v>
      </c>
      <c r="I184" s="19">
        <v>3</v>
      </c>
      <c r="J184" s="19">
        <v>306</v>
      </c>
      <c r="K184" s="19" t="s">
        <v>72</v>
      </c>
      <c r="L184" s="19" t="s">
        <v>981</v>
      </c>
      <c r="M184" s="30" t="s">
        <v>1818</v>
      </c>
      <c r="N184" s="19" t="s">
        <v>282</v>
      </c>
      <c r="O184" s="1"/>
      <c r="P184" s="2" t="str">
        <f>LEFT(Table2[[#This Row],['[4']]],FIND(" ",Table2[[#This Row],['[4']]],1)-1)</f>
        <v>1010</v>
      </c>
      <c r="Q184" s="2" t="str">
        <f>MID(Table2[[#This Row],['[4']]],FIND("x",Table2[[#This Row],['[4']]],1)+2,FIND("x",Table2[[#This Row],['[4']]],7)-(FIND("x",Table2[[#This Row],['[4']]],1)+2))</f>
        <v xml:space="preserve">25 </v>
      </c>
      <c r="R184" s="2" t="str">
        <f>RIGHT(Table2[[#This Row],['[4']]],LEN(Table2[[#This Row],['[4']]])-(FIND("x",Table2[[#This Row],['[4']]],7)+1))</f>
        <v>1510</v>
      </c>
      <c r="S184" s="2"/>
      <c r="T184" s="2">
        <f t="shared" si="2"/>
        <v>3.8127500000000002E-2</v>
      </c>
    </row>
    <row r="185" spans="1:20" s="19" customFormat="1" ht="30" x14ac:dyDescent="0.25">
      <c r="A185" s="31">
        <v>180</v>
      </c>
      <c r="B185" s="1" t="s">
        <v>1135</v>
      </c>
      <c r="C185" s="19" t="s">
        <v>11</v>
      </c>
      <c r="D185" s="19" t="s">
        <v>297</v>
      </c>
      <c r="E185" s="19">
        <v>40</v>
      </c>
      <c r="F185" s="16">
        <v>10</v>
      </c>
      <c r="G185" s="16" t="s">
        <v>823</v>
      </c>
      <c r="H185" s="30" t="s">
        <v>1431</v>
      </c>
      <c r="I185" s="19" t="s">
        <v>104</v>
      </c>
      <c r="J185" s="19">
        <v>0</v>
      </c>
      <c r="K185" s="19" t="s">
        <v>72</v>
      </c>
      <c r="L185" s="19" t="s">
        <v>981</v>
      </c>
      <c r="M185" s="30" t="s">
        <v>1818</v>
      </c>
      <c r="N185" s="19" t="s">
        <v>282</v>
      </c>
      <c r="O185" s="1"/>
      <c r="P185" s="2" t="str">
        <f>LEFT(Table2[[#This Row],['[4']]],FIND(" ",Table2[[#This Row],['[4']]],1)-1)</f>
        <v>620</v>
      </c>
      <c r="Q185" s="2" t="str">
        <f>MID(Table2[[#This Row],['[4']]],FIND("x",Table2[[#This Row],['[4']]],1)+2,FIND("x",Table2[[#This Row],['[4']]],7)-(FIND("x",Table2[[#This Row],['[4']]],1)+2))</f>
        <v xml:space="preserve">370 </v>
      </c>
      <c r="R185" s="2" t="str">
        <f>RIGHT(Table2[[#This Row],['[4']]],LEN(Table2[[#This Row],['[4']]])-(FIND("x",Table2[[#This Row],['[4']]],7)+1))</f>
        <v>340</v>
      </c>
      <c r="S185" s="2"/>
      <c r="T185" s="2">
        <f t="shared" si="2"/>
        <v>7.7995999999999996E-2</v>
      </c>
    </row>
    <row r="186" spans="1:20" s="19" customFormat="1" ht="30" x14ac:dyDescent="0.25">
      <c r="A186" s="31">
        <v>181</v>
      </c>
      <c r="B186" s="1" t="s">
        <v>1135</v>
      </c>
      <c r="C186" s="19" t="s">
        <v>11</v>
      </c>
      <c r="D186" s="19" t="s">
        <v>297</v>
      </c>
      <c r="E186" s="19">
        <v>40</v>
      </c>
      <c r="F186" s="16">
        <v>5</v>
      </c>
      <c r="G186" s="16" t="s">
        <v>823</v>
      </c>
      <c r="H186" s="30" t="s">
        <v>1431</v>
      </c>
      <c r="I186" s="19" t="s">
        <v>25</v>
      </c>
      <c r="J186" s="19">
        <v>0</v>
      </c>
      <c r="K186" s="19" t="s">
        <v>104</v>
      </c>
      <c r="L186" s="19" t="s">
        <v>1100</v>
      </c>
      <c r="M186" s="30" t="s">
        <v>1818</v>
      </c>
      <c r="N186" s="19" t="s">
        <v>282</v>
      </c>
      <c r="O186" s="1"/>
      <c r="P186" s="2" t="str">
        <f>LEFT(Table2[[#This Row],['[4']]],FIND(" ",Table2[[#This Row],['[4']]],1)-1)</f>
        <v>620</v>
      </c>
      <c r="Q186" s="2" t="str">
        <f>MID(Table2[[#This Row],['[4']]],FIND("x",Table2[[#This Row],['[4']]],1)+2,FIND("x",Table2[[#This Row],['[4']]],7)-(FIND("x",Table2[[#This Row],['[4']]],1)+2))</f>
        <v xml:space="preserve">370 </v>
      </c>
      <c r="R186" s="2" t="str">
        <f>RIGHT(Table2[[#This Row],['[4']]],LEN(Table2[[#This Row],['[4']]])-(FIND("x",Table2[[#This Row],['[4']]],7)+1))</f>
        <v>340</v>
      </c>
      <c r="S186" s="2"/>
      <c r="T186" s="2">
        <f t="shared" si="2"/>
        <v>7.7995999999999996E-2</v>
      </c>
    </row>
    <row r="187" spans="1:20" s="19" customFormat="1" ht="30" x14ac:dyDescent="0.25">
      <c r="A187" s="31">
        <v>182</v>
      </c>
      <c r="B187" s="1" t="s">
        <v>1136</v>
      </c>
      <c r="C187" s="19" t="s">
        <v>9</v>
      </c>
      <c r="D187" s="19" t="s">
        <v>1137</v>
      </c>
      <c r="E187" s="19">
        <v>2</v>
      </c>
      <c r="F187" s="16">
        <v>15</v>
      </c>
      <c r="G187" s="16" t="s">
        <v>823</v>
      </c>
      <c r="H187" s="30" t="s">
        <v>1431</v>
      </c>
      <c r="I187" s="19" t="s">
        <v>72</v>
      </c>
      <c r="J187" s="19" t="s">
        <v>892</v>
      </c>
      <c r="K187" s="19" t="s">
        <v>104</v>
      </c>
      <c r="L187" s="19" t="s">
        <v>833</v>
      </c>
      <c r="M187" s="30" t="s">
        <v>1818</v>
      </c>
      <c r="N187" s="19" t="s">
        <v>834</v>
      </c>
      <c r="O187" s="1"/>
      <c r="P187" s="2" t="str">
        <f>LEFT(Table2[[#This Row],['[4']]],FIND(" ",Table2[[#This Row],['[4']]],1)-1)</f>
        <v>190</v>
      </c>
      <c r="Q187" s="2" t="str">
        <f>MID(Table2[[#This Row],['[4']]],FIND("x",Table2[[#This Row],['[4']]],1)+2,FIND("x",Table2[[#This Row],['[4']]],7)-(FIND("x",Table2[[#This Row],['[4']]],1)+2))</f>
        <v xml:space="preserve">290 </v>
      </c>
      <c r="R187" s="2" t="str">
        <f>RIGHT(Table2[[#This Row],['[4']]],LEN(Table2[[#This Row],['[4']]])-(FIND("x",Table2[[#This Row],['[4']]],7)+1))</f>
        <v>350</v>
      </c>
      <c r="S187" s="2"/>
      <c r="T187" s="2">
        <f t="shared" si="2"/>
        <v>1.9285E-2</v>
      </c>
    </row>
    <row r="188" spans="1:20" s="19" customFormat="1" ht="45" x14ac:dyDescent="0.25">
      <c r="A188" s="31">
        <v>183</v>
      </c>
      <c r="B188" s="1" t="s">
        <v>1138</v>
      </c>
      <c r="C188" s="19" t="s">
        <v>14</v>
      </c>
      <c r="D188" s="19" t="s">
        <v>1139</v>
      </c>
      <c r="E188" s="19">
        <v>2</v>
      </c>
      <c r="F188" s="16">
        <v>50</v>
      </c>
      <c r="G188" s="16" t="s">
        <v>823</v>
      </c>
      <c r="H188" s="30" t="s">
        <v>1431</v>
      </c>
      <c r="I188" s="19" t="s">
        <v>72</v>
      </c>
      <c r="J188" s="19" t="s">
        <v>193</v>
      </c>
      <c r="K188" s="19" t="s">
        <v>25</v>
      </c>
      <c r="L188" s="19" t="s">
        <v>90</v>
      </c>
      <c r="M188" s="30" t="s">
        <v>1818</v>
      </c>
      <c r="N188" s="19" t="s">
        <v>931</v>
      </c>
      <c r="O188" s="1"/>
      <c r="P188" s="2" t="str">
        <f>LEFT(Table2[[#This Row],['[4']]],FIND(" ",Table2[[#This Row],['[4']]],1)-1)</f>
        <v>100</v>
      </c>
      <c r="Q188" s="2" t="str">
        <f>MID(Table2[[#This Row],['[4']]],FIND("x",Table2[[#This Row],['[4']]],1)+2,FIND("x",Table2[[#This Row],['[4']]],7)-(FIND("x",Table2[[#This Row],['[4']]],1)+2))</f>
        <v xml:space="preserve">100 </v>
      </c>
      <c r="R188" s="2" t="str">
        <f>RIGHT(Table2[[#This Row],['[4']]],LEN(Table2[[#This Row],['[4']]])-(FIND("x",Table2[[#This Row],['[4']]],7)+1))</f>
        <v>200</v>
      </c>
      <c r="S188" s="2"/>
      <c r="T188" s="2">
        <f t="shared" si="2"/>
        <v>2E-3</v>
      </c>
    </row>
    <row r="189" spans="1:20" s="19" customFormat="1" ht="45" x14ac:dyDescent="0.25">
      <c r="A189" s="31">
        <v>184</v>
      </c>
      <c r="B189" s="1" t="s">
        <v>1138</v>
      </c>
      <c r="C189" s="19" t="s">
        <v>14</v>
      </c>
      <c r="D189" s="19" t="s">
        <v>1140</v>
      </c>
      <c r="E189" s="19">
        <v>4</v>
      </c>
      <c r="F189" s="16">
        <v>170</v>
      </c>
      <c r="G189" s="16" t="s">
        <v>823</v>
      </c>
      <c r="H189" s="30" t="s">
        <v>1431</v>
      </c>
      <c r="I189" s="19" t="s">
        <v>72</v>
      </c>
      <c r="J189" s="19" t="s">
        <v>193</v>
      </c>
      <c r="K189" s="19" t="s">
        <v>25</v>
      </c>
      <c r="L189" s="19" t="s">
        <v>90</v>
      </c>
      <c r="M189" s="30" t="s">
        <v>1818</v>
      </c>
      <c r="N189" s="19" t="s">
        <v>931</v>
      </c>
      <c r="O189" s="1"/>
      <c r="P189" s="2" t="str">
        <f>LEFT(Table2[[#This Row],['[4']]],FIND(" ",Table2[[#This Row],['[4']]],1)-1)</f>
        <v>150</v>
      </c>
      <c r="Q189" s="2" t="str">
        <f>MID(Table2[[#This Row],['[4']]],FIND("x",Table2[[#This Row],['[4']]],1)+2,FIND("x",Table2[[#This Row],['[4']]],7)-(FIND("x",Table2[[#This Row],['[4']]],1)+2))</f>
        <v xml:space="preserve">150 </v>
      </c>
      <c r="R189" s="2" t="str">
        <f>RIGHT(Table2[[#This Row],['[4']]],LEN(Table2[[#This Row],['[4']]])-(FIND("x",Table2[[#This Row],['[4']]],7)+1))</f>
        <v>300</v>
      </c>
      <c r="S189" s="2"/>
      <c r="T189" s="2">
        <f t="shared" si="2"/>
        <v>6.7499999999999999E-3</v>
      </c>
    </row>
    <row r="190" spans="1:20" s="19" customFormat="1" ht="45" x14ac:dyDescent="0.25">
      <c r="A190" s="31">
        <v>185</v>
      </c>
      <c r="B190" s="1" t="s">
        <v>1138</v>
      </c>
      <c r="C190" s="19" t="s">
        <v>14</v>
      </c>
      <c r="D190" s="19" t="s">
        <v>1030</v>
      </c>
      <c r="E190" s="19">
        <v>6</v>
      </c>
      <c r="F190" s="16">
        <v>170</v>
      </c>
      <c r="G190" s="16" t="s">
        <v>823</v>
      </c>
      <c r="H190" s="30" t="s">
        <v>1431</v>
      </c>
      <c r="I190" s="19" t="s">
        <v>72</v>
      </c>
      <c r="J190" s="19" t="s">
        <v>193</v>
      </c>
      <c r="K190" s="19" t="s">
        <v>25</v>
      </c>
      <c r="L190" s="19" t="s">
        <v>90</v>
      </c>
      <c r="M190" s="30" t="s">
        <v>1818</v>
      </c>
      <c r="N190" s="19" t="s">
        <v>931</v>
      </c>
      <c r="O190" s="1"/>
      <c r="P190" s="2" t="str">
        <f>LEFT(Table2[[#This Row],['[4']]],FIND(" ",Table2[[#This Row],['[4']]],1)-1)</f>
        <v>200</v>
      </c>
      <c r="Q190" s="2" t="str">
        <f>MID(Table2[[#This Row],['[4']]],FIND("x",Table2[[#This Row],['[4']]],1)+2,FIND("x",Table2[[#This Row],['[4']]],7)-(FIND("x",Table2[[#This Row],['[4']]],1)+2))</f>
        <v xml:space="preserve">200 </v>
      </c>
      <c r="R190" s="2" t="str">
        <f>RIGHT(Table2[[#This Row],['[4']]],LEN(Table2[[#This Row],['[4']]])-(FIND("x",Table2[[#This Row],['[4']]],7)+1))</f>
        <v>400</v>
      </c>
      <c r="S190" s="2"/>
      <c r="T190" s="2">
        <f t="shared" si="2"/>
        <v>1.6E-2</v>
      </c>
    </row>
    <row r="191" spans="1:20" s="19" customFormat="1" ht="45" x14ac:dyDescent="0.25">
      <c r="A191" s="31">
        <v>186</v>
      </c>
      <c r="B191" s="1" t="s">
        <v>1138</v>
      </c>
      <c r="C191" s="19" t="s">
        <v>14</v>
      </c>
      <c r="D191" s="19" t="s">
        <v>891</v>
      </c>
      <c r="E191" s="19">
        <v>16</v>
      </c>
      <c r="F191" s="16">
        <v>50</v>
      </c>
      <c r="G191" s="16" t="s">
        <v>823</v>
      </c>
      <c r="H191" s="30" t="s">
        <v>1431</v>
      </c>
      <c r="I191" s="19" t="s">
        <v>72</v>
      </c>
      <c r="J191" s="19" t="s">
        <v>193</v>
      </c>
      <c r="K191" s="19" t="s">
        <v>25</v>
      </c>
      <c r="L191" s="19" t="s">
        <v>90</v>
      </c>
      <c r="M191" s="30" t="s">
        <v>1818</v>
      </c>
      <c r="N191" s="19" t="s">
        <v>931</v>
      </c>
      <c r="O191" s="1"/>
      <c r="P191" s="2" t="str">
        <f>LEFT(Table2[[#This Row],['[4']]],FIND(" ",Table2[[#This Row],['[4']]],1)-1)</f>
        <v>400</v>
      </c>
      <c r="Q191" s="2" t="str">
        <f>MID(Table2[[#This Row],['[4']]],FIND("x",Table2[[#This Row],['[4']]],1)+2,FIND("x",Table2[[#This Row],['[4']]],7)-(FIND("x",Table2[[#This Row],['[4']]],1)+2))</f>
        <v xml:space="preserve">400 </v>
      </c>
      <c r="R191" s="2" t="str">
        <f>RIGHT(Table2[[#This Row],['[4']]],LEN(Table2[[#This Row],['[4']]])-(FIND("x",Table2[[#This Row],['[4']]],7)+1))</f>
        <v>400</v>
      </c>
      <c r="S191" s="2"/>
      <c r="T191" s="2">
        <f t="shared" si="2"/>
        <v>6.4000000000000001E-2</v>
      </c>
    </row>
    <row r="192" spans="1:20" s="19" customFormat="1" ht="75" x14ac:dyDescent="0.25">
      <c r="A192" s="31">
        <v>187</v>
      </c>
      <c r="B192" s="1" t="s">
        <v>1141</v>
      </c>
      <c r="C192" s="19" t="s">
        <v>14</v>
      </c>
      <c r="D192" s="19" t="s">
        <v>536</v>
      </c>
      <c r="E192" s="19">
        <v>2</v>
      </c>
      <c r="F192" s="16">
        <v>30</v>
      </c>
      <c r="G192" s="16" t="s">
        <v>823</v>
      </c>
      <c r="H192" s="30" t="s">
        <v>1431</v>
      </c>
      <c r="I192" s="19" t="s">
        <v>72</v>
      </c>
      <c r="J192" s="19" t="s">
        <v>193</v>
      </c>
      <c r="K192" s="19" t="s">
        <v>25</v>
      </c>
      <c r="L192" s="19" t="s">
        <v>90</v>
      </c>
      <c r="M192" s="30" t="s">
        <v>1818</v>
      </c>
      <c r="N192" s="19" t="s">
        <v>2067</v>
      </c>
      <c r="O192" s="1"/>
      <c r="P192" s="2" t="str">
        <f>LEFT(Table2[[#This Row],['[4']]],FIND(" ",Table2[[#This Row],['[4']]],1)-1)</f>
        <v>500</v>
      </c>
      <c r="Q192" s="2" t="str">
        <f>MID(Table2[[#This Row],['[4']]],FIND("x",Table2[[#This Row],['[4']]],1)+2,FIND("x",Table2[[#This Row],['[4']]],7)-(FIND("x",Table2[[#This Row],['[4']]],1)+2))</f>
        <v xml:space="preserve">500 </v>
      </c>
      <c r="R192" s="2" t="str">
        <f>RIGHT(Table2[[#This Row],['[4']]],LEN(Table2[[#This Row],['[4']]])-(FIND("x",Table2[[#This Row],['[4']]],7)+1))</f>
        <v>500</v>
      </c>
      <c r="S192" s="2"/>
      <c r="T192" s="2">
        <f t="shared" si="2"/>
        <v>0.125</v>
      </c>
    </row>
    <row r="193" spans="1:20" s="19" customFormat="1" ht="30" x14ac:dyDescent="0.25">
      <c r="A193" s="31">
        <v>188</v>
      </c>
      <c r="B193" s="1" t="s">
        <v>1142</v>
      </c>
      <c r="C193" s="19" t="s">
        <v>14</v>
      </c>
      <c r="D193" s="19" t="s">
        <v>822</v>
      </c>
      <c r="E193" s="19">
        <v>40</v>
      </c>
      <c r="F193" s="16">
        <v>3</v>
      </c>
      <c r="G193" s="16" t="s">
        <v>823</v>
      </c>
      <c r="H193" s="30" t="s">
        <v>1431</v>
      </c>
      <c r="I193" s="19" t="s">
        <v>72</v>
      </c>
      <c r="J193" s="19" t="s">
        <v>193</v>
      </c>
      <c r="K193" s="19" t="s">
        <v>25</v>
      </c>
      <c r="L193" s="19" t="s">
        <v>90</v>
      </c>
      <c r="M193" s="30" t="s">
        <v>1818</v>
      </c>
      <c r="N193" s="19" t="s">
        <v>282</v>
      </c>
      <c r="O193" s="1"/>
      <c r="P193" s="2" t="str">
        <f>LEFT(Table2[[#This Row],['[4']]],FIND(" ",Table2[[#This Row],['[4']]],1)-1)</f>
        <v>620</v>
      </c>
      <c r="Q193" s="2" t="str">
        <f>MID(Table2[[#This Row],['[4']]],FIND("x",Table2[[#This Row],['[4']]],1)+2,FIND("x",Table2[[#This Row],['[4']]],7)-(FIND("x",Table2[[#This Row],['[4']]],1)+2))</f>
        <v xml:space="preserve">370 </v>
      </c>
      <c r="R193" s="2" t="str">
        <f>RIGHT(Table2[[#This Row],['[4']]],LEN(Table2[[#This Row],['[4']]])-(FIND("x",Table2[[#This Row],['[4']]],7)+1))</f>
        <v>240</v>
      </c>
      <c r="S193" s="2"/>
      <c r="T193" s="2">
        <f t="shared" si="2"/>
        <v>5.5056000000000001E-2</v>
      </c>
    </row>
    <row r="194" spans="1:20" s="19" customFormat="1" ht="75" x14ac:dyDescent="0.25">
      <c r="A194" s="31">
        <v>189</v>
      </c>
      <c r="B194" s="1" t="s">
        <v>1143</v>
      </c>
      <c r="C194" s="19" t="s">
        <v>14</v>
      </c>
      <c r="D194" s="19" t="s">
        <v>536</v>
      </c>
      <c r="E194" s="19">
        <v>20</v>
      </c>
      <c r="F194" s="16">
        <v>15</v>
      </c>
      <c r="G194" s="16" t="s">
        <v>823</v>
      </c>
      <c r="H194" s="30" t="s">
        <v>1431</v>
      </c>
      <c r="I194" s="19" t="s">
        <v>72</v>
      </c>
      <c r="J194" s="19" t="s">
        <v>193</v>
      </c>
      <c r="K194" s="19" t="s">
        <v>25</v>
      </c>
      <c r="L194" s="19" t="s">
        <v>90</v>
      </c>
      <c r="M194" s="30" t="s">
        <v>1818</v>
      </c>
      <c r="N194" s="19" t="s">
        <v>2068</v>
      </c>
      <c r="O194" s="1"/>
      <c r="P194" s="2" t="str">
        <f>LEFT(Table2[[#This Row],['[4']]],FIND(" ",Table2[[#This Row],['[4']]],1)-1)</f>
        <v>500</v>
      </c>
      <c r="Q194" s="2" t="str">
        <f>MID(Table2[[#This Row],['[4']]],FIND("x",Table2[[#This Row],['[4']]],1)+2,FIND("x",Table2[[#This Row],['[4']]],7)-(FIND("x",Table2[[#This Row],['[4']]],1)+2))</f>
        <v xml:space="preserve">500 </v>
      </c>
      <c r="R194" s="2" t="str">
        <f>RIGHT(Table2[[#This Row],['[4']]],LEN(Table2[[#This Row],['[4']]])-(FIND("x",Table2[[#This Row],['[4']]],7)+1))</f>
        <v>500</v>
      </c>
      <c r="S194" s="2"/>
      <c r="T194" s="2">
        <f t="shared" si="2"/>
        <v>0.125</v>
      </c>
    </row>
    <row r="195" spans="1:20" s="19" customFormat="1" ht="30" x14ac:dyDescent="0.25">
      <c r="A195" s="31">
        <v>190</v>
      </c>
      <c r="B195" s="1" t="s">
        <v>149</v>
      </c>
      <c r="C195" s="19" t="s">
        <v>7</v>
      </c>
      <c r="D195" s="19" t="s">
        <v>1091</v>
      </c>
      <c r="E195" s="19">
        <v>4</v>
      </c>
      <c r="F195" s="16">
        <v>1</v>
      </c>
      <c r="G195" s="16" t="s">
        <v>823</v>
      </c>
      <c r="H195" s="30" t="s">
        <v>1431</v>
      </c>
      <c r="I195" s="19" t="s">
        <v>72</v>
      </c>
      <c r="J195" s="19" t="s">
        <v>193</v>
      </c>
      <c r="K195" s="19" t="s">
        <v>25</v>
      </c>
      <c r="L195" s="19" t="s">
        <v>90</v>
      </c>
      <c r="M195" s="30" t="s">
        <v>1818</v>
      </c>
      <c r="N195" s="19" t="s">
        <v>282</v>
      </c>
      <c r="O195" s="1"/>
      <c r="P195" s="2" t="str">
        <f>LEFT(Table2[[#This Row],['[4']]],FIND(" ",Table2[[#This Row],['[4']]],1)-1)</f>
        <v>180</v>
      </c>
      <c r="Q195" s="2" t="str">
        <f>MID(Table2[[#This Row],['[4']]],FIND("x",Table2[[#This Row],['[4']]],1)+2,FIND("x",Table2[[#This Row],['[4']]],7)-(FIND("x",Table2[[#This Row],['[4']]],1)+2))</f>
        <v xml:space="preserve">480 </v>
      </c>
      <c r="R195" s="2" t="str">
        <f>RIGHT(Table2[[#This Row],['[4']]],LEN(Table2[[#This Row],['[4']]])-(FIND("x",Table2[[#This Row],['[4']]],7)+1))</f>
        <v>440</v>
      </c>
      <c r="S195" s="2"/>
      <c r="T195" s="2">
        <f t="shared" si="2"/>
        <v>3.8016000000000001E-2</v>
      </c>
    </row>
    <row r="196" spans="1:20" s="19" customFormat="1" ht="30" x14ac:dyDescent="0.25">
      <c r="A196" s="31">
        <v>191</v>
      </c>
      <c r="B196" s="1" t="s">
        <v>150</v>
      </c>
      <c r="C196" s="19" t="s">
        <v>7</v>
      </c>
      <c r="D196" s="19" t="s">
        <v>1093</v>
      </c>
      <c r="E196" s="19">
        <v>3</v>
      </c>
      <c r="F196" s="16">
        <v>1</v>
      </c>
      <c r="G196" s="16" t="s">
        <v>823</v>
      </c>
      <c r="H196" s="30" t="s">
        <v>1431</v>
      </c>
      <c r="I196" s="19" t="s">
        <v>72</v>
      </c>
      <c r="J196" s="19" t="s">
        <v>193</v>
      </c>
      <c r="K196" s="19" t="s">
        <v>25</v>
      </c>
      <c r="L196" s="19" t="s">
        <v>90</v>
      </c>
      <c r="M196" s="30" t="s">
        <v>1818</v>
      </c>
      <c r="N196" s="19" t="s">
        <v>282</v>
      </c>
      <c r="O196" s="1"/>
      <c r="P196" s="2" t="str">
        <f>LEFT(Table2[[#This Row],['[4']]],FIND(" ",Table2[[#This Row],['[4']]],1)-1)</f>
        <v>410</v>
      </c>
      <c r="Q196" s="2" t="str">
        <f>MID(Table2[[#This Row],['[4']]],FIND("x",Table2[[#This Row],['[4']]],1)+2,FIND("x",Table2[[#This Row],['[4']]],7)-(FIND("x",Table2[[#This Row],['[4']]],1)+2))</f>
        <v xml:space="preserve">200 </v>
      </c>
      <c r="R196" s="2" t="str">
        <f>RIGHT(Table2[[#This Row],['[4']]],LEN(Table2[[#This Row],['[4']]])-(FIND("x",Table2[[#This Row],['[4']]],7)+1))</f>
        <v>430</v>
      </c>
      <c r="S196" s="2"/>
      <c r="T196" s="2">
        <f t="shared" si="2"/>
        <v>3.526E-2</v>
      </c>
    </row>
    <row r="197" spans="1:20" s="19" customFormat="1" ht="30" x14ac:dyDescent="0.25">
      <c r="A197" s="31">
        <v>192</v>
      </c>
      <c r="B197" s="1" t="s">
        <v>77</v>
      </c>
      <c r="C197" s="19" t="s">
        <v>7</v>
      </c>
      <c r="D197" s="19" t="s">
        <v>1144</v>
      </c>
      <c r="E197" s="19">
        <v>3</v>
      </c>
      <c r="F197" s="16">
        <v>1</v>
      </c>
      <c r="G197" s="16" t="s">
        <v>823</v>
      </c>
      <c r="H197" s="30" t="s">
        <v>1431</v>
      </c>
      <c r="I197" s="19" t="s">
        <v>72</v>
      </c>
      <c r="J197" s="19" t="s">
        <v>193</v>
      </c>
      <c r="K197" s="19" t="s">
        <v>25</v>
      </c>
      <c r="L197" s="19" t="s">
        <v>90</v>
      </c>
      <c r="M197" s="30" t="s">
        <v>1818</v>
      </c>
      <c r="N197" s="19" t="s">
        <v>282</v>
      </c>
      <c r="O197" s="1"/>
      <c r="P197" s="2" t="str">
        <f>LEFT(Table2[[#This Row],['[4']]],FIND(" ",Table2[[#This Row],['[4']]],1)-1)</f>
        <v>360</v>
      </c>
      <c r="Q197" s="2" t="str">
        <f>MID(Table2[[#This Row],['[4']]],FIND("x",Table2[[#This Row],['[4']]],1)+2,FIND("x",Table2[[#This Row],['[4']]],7)-(FIND("x",Table2[[#This Row],['[4']]],1)+2))</f>
        <v xml:space="preserve">370 </v>
      </c>
      <c r="R197" s="2" t="str">
        <f>RIGHT(Table2[[#This Row],['[4']]],LEN(Table2[[#This Row],['[4']]])-(FIND("x",Table2[[#This Row],['[4']]],7)+1))</f>
        <v>240</v>
      </c>
      <c r="S197" s="2"/>
      <c r="T197" s="2">
        <f t="shared" si="2"/>
        <v>3.1968000000000003E-2</v>
      </c>
    </row>
    <row r="198" spans="1:20" s="22" customFormat="1" ht="30" x14ac:dyDescent="0.25">
      <c r="A198" s="31">
        <v>193</v>
      </c>
      <c r="B198" s="1" t="s">
        <v>1180</v>
      </c>
      <c r="C198" s="22" t="s">
        <v>18</v>
      </c>
      <c r="D198" s="22" t="s">
        <v>930</v>
      </c>
      <c r="E198" s="22">
        <v>5</v>
      </c>
      <c r="F198" s="16">
        <v>10</v>
      </c>
      <c r="G198" s="16" t="s">
        <v>1429</v>
      </c>
      <c r="H198" s="30" t="s">
        <v>1431</v>
      </c>
      <c r="I198" s="22" t="s">
        <v>25</v>
      </c>
      <c r="J198" s="22" t="s">
        <v>113</v>
      </c>
      <c r="K198" s="22" t="s">
        <v>104</v>
      </c>
      <c r="L198" s="22" t="s">
        <v>1128</v>
      </c>
      <c r="M198" s="22" t="s">
        <v>1734</v>
      </c>
      <c r="O198" s="1"/>
      <c r="P198" s="2" t="str">
        <f>LEFT(Table2[[#This Row],['[4']]],FIND(" ",Table2[[#This Row],['[4']]],1)-1)</f>
        <v>200</v>
      </c>
      <c r="Q198" s="2" t="str">
        <f>MID(Table2[[#This Row],['[4']]],FIND("x",Table2[[#This Row],['[4']]],1)+2,FIND("x",Table2[[#This Row],['[4']]],7)-(FIND("x",Table2[[#This Row],['[4']]],1)+2))</f>
        <v xml:space="preserve">200 </v>
      </c>
      <c r="R198" s="2" t="str">
        <f>RIGHT(Table2[[#This Row],['[4']]],LEN(Table2[[#This Row],['[4']]])-(FIND("x",Table2[[#This Row],['[4']]],7)+1))</f>
        <v>300</v>
      </c>
      <c r="S198" s="2"/>
      <c r="T198" s="2">
        <f t="shared" ref="T198:T201" si="3">P198*Q198*R198/1000000000</f>
        <v>1.2E-2</v>
      </c>
    </row>
    <row r="199" spans="1:20" s="22" customFormat="1" ht="30" x14ac:dyDescent="0.25">
      <c r="A199" s="31">
        <v>194</v>
      </c>
      <c r="B199" s="1" t="s">
        <v>1811</v>
      </c>
      <c r="C199" s="22" t="s">
        <v>9</v>
      </c>
      <c r="D199" s="22" t="s">
        <v>1736</v>
      </c>
      <c r="E199" s="22">
        <v>40</v>
      </c>
      <c r="F199" s="16">
        <v>1</v>
      </c>
      <c r="G199" s="16" t="s">
        <v>1429</v>
      </c>
      <c r="H199" s="30" t="s">
        <v>1431</v>
      </c>
      <c r="I199" s="22" t="s">
        <v>25</v>
      </c>
      <c r="J199" s="22" t="s">
        <v>113</v>
      </c>
      <c r="K199" s="22" t="s">
        <v>104</v>
      </c>
      <c r="L199" s="22" t="s">
        <v>1128</v>
      </c>
      <c r="M199" s="22" t="s">
        <v>1734</v>
      </c>
      <c r="O199" s="1"/>
      <c r="P199" s="2" t="str">
        <f>LEFT(Table2[[#This Row],['[4']]],FIND(" ",Table2[[#This Row],['[4']]],1)-1)</f>
        <v>683</v>
      </c>
      <c r="Q199" s="2" t="str">
        <f>MID(Table2[[#This Row],['[4']]],FIND("x",Table2[[#This Row],['[4']]],1)+2,FIND("x",Table2[[#This Row],['[4']]],7)-(FIND("x",Table2[[#This Row],['[4']]],1)+2))</f>
        <v xml:space="preserve">715 </v>
      </c>
      <c r="R199" s="2" t="str">
        <f>RIGHT(Table2[[#This Row],['[4']]],LEN(Table2[[#This Row],['[4']]])-(FIND("x",Table2[[#This Row],['[4']]],7)+1))</f>
        <v>910</v>
      </c>
      <c r="S199" s="2"/>
      <c r="T199" s="2">
        <f t="shared" si="3"/>
        <v>0.44439394999999998</v>
      </c>
    </row>
    <row r="200" spans="1:20" s="22" customFormat="1" ht="30" x14ac:dyDescent="0.25">
      <c r="A200" s="31">
        <v>195</v>
      </c>
      <c r="B200" s="1" t="s">
        <v>1812</v>
      </c>
      <c r="C200" s="22" t="s">
        <v>9</v>
      </c>
      <c r="D200" s="22" t="s">
        <v>1751</v>
      </c>
      <c r="E200" s="22">
        <v>110</v>
      </c>
      <c r="F200" s="16">
        <v>1</v>
      </c>
      <c r="G200" s="16" t="s">
        <v>1429</v>
      </c>
      <c r="H200" s="30" t="s">
        <v>1431</v>
      </c>
      <c r="I200" s="22" t="s">
        <v>43</v>
      </c>
      <c r="J200" s="22" t="s">
        <v>865</v>
      </c>
      <c r="K200" s="22" t="s">
        <v>104</v>
      </c>
      <c r="L200" s="22" t="s">
        <v>1128</v>
      </c>
      <c r="M200" s="22" t="s">
        <v>1734</v>
      </c>
      <c r="O200" s="1"/>
      <c r="P200" s="2" t="str">
        <f>LEFT(Table2[[#This Row],['[4']]],FIND(" ",Table2[[#This Row],['[4']]],1)-1)</f>
        <v>802</v>
      </c>
      <c r="Q200" s="2" t="str">
        <f>MID(Table2[[#This Row],['[4']]],FIND("x",Table2[[#This Row],['[4']]],1)+2,FIND("x",Table2[[#This Row],['[4']]],7)-(FIND("x",Table2[[#This Row],['[4']]],1)+2))</f>
        <v xml:space="preserve">845 </v>
      </c>
      <c r="R200" s="2" t="str">
        <f>RIGHT(Table2[[#This Row],['[4']]],LEN(Table2[[#This Row],['[4']]])-(FIND("x",Table2[[#This Row],['[4']]],7)+1))</f>
        <v>2095</v>
      </c>
      <c r="S200" s="2"/>
      <c r="T200" s="2">
        <f t="shared" si="3"/>
        <v>1.4197605499999999</v>
      </c>
    </row>
    <row r="201" spans="1:20" s="22" customFormat="1" ht="30" x14ac:dyDescent="0.25">
      <c r="A201" s="31">
        <v>196</v>
      </c>
      <c r="B201" s="1" t="s">
        <v>993</v>
      </c>
      <c r="C201" s="22" t="s">
        <v>15</v>
      </c>
      <c r="D201" s="22" t="s">
        <v>1808</v>
      </c>
      <c r="E201" s="22">
        <v>30</v>
      </c>
      <c r="F201" s="16">
        <v>1</v>
      </c>
      <c r="G201" s="16" t="s">
        <v>1429</v>
      </c>
      <c r="H201" s="30" t="s">
        <v>1431</v>
      </c>
      <c r="I201" s="22" t="s">
        <v>43</v>
      </c>
      <c r="J201" s="22" t="s">
        <v>865</v>
      </c>
      <c r="K201" s="22" t="s">
        <v>104</v>
      </c>
      <c r="L201" s="22" t="s">
        <v>1128</v>
      </c>
      <c r="M201" s="22" t="s">
        <v>1734</v>
      </c>
      <c r="O201" s="1"/>
      <c r="P201" s="2" t="str">
        <f>LEFT(Table2[[#This Row],['[4']]],FIND(" ",Table2[[#This Row],['[4']]],1)-1)</f>
        <v>295</v>
      </c>
      <c r="Q201" s="2" t="str">
        <f>MID(Table2[[#This Row],['[4']]],FIND("x",Table2[[#This Row],['[4']]],1)+2,FIND("x",Table2[[#This Row],['[4']]],7)-(FIND("x",Table2[[#This Row],['[4']]],1)+2))</f>
        <v xml:space="preserve">435 </v>
      </c>
      <c r="R201" s="2" t="str">
        <f>RIGHT(Table2[[#This Row],['[4']]],LEN(Table2[[#This Row],['[4']]])-(FIND("x",Table2[[#This Row],['[4']]],7)+1))</f>
        <v>250</v>
      </c>
      <c r="S201" s="2"/>
      <c r="T201" s="2">
        <f t="shared" si="3"/>
        <v>3.2081249999999999E-2</v>
      </c>
    </row>
    <row r="202" spans="1:20" ht="30" x14ac:dyDescent="0.25">
      <c r="A202" s="39"/>
      <c r="B202" s="1" t="s">
        <v>810</v>
      </c>
      <c r="C202" s="31"/>
      <c r="D202" s="31" t="str">
        <f>CONCATENATE(ROUND(SUMPRODUCT(Table2['[6']],T6:T201),2)," m3")</f>
        <v>70.73 m3</v>
      </c>
      <c r="E202" s="16" t="str">
        <f>CONCATENATE(ROUND(SUMPRODUCT(Table2['[5']],Table2['[6']]),0)," kg")</f>
        <v>15067 kg</v>
      </c>
      <c r="F202" s="16">
        <f>SUBTOTAL(109,Table2['[6']])</f>
        <v>1030</v>
      </c>
      <c r="G202" s="16"/>
      <c r="H202" s="31"/>
      <c r="I202" s="31"/>
      <c r="J202" s="31"/>
      <c r="K202" s="31"/>
      <c r="L202" s="31"/>
      <c r="M202" s="31"/>
      <c r="N202" s="31"/>
      <c r="O202" s="1" t="s">
        <v>275</v>
      </c>
    </row>
    <row r="203" spans="1:20" x14ac:dyDescent="0.25">
      <c r="A203" s="13"/>
      <c r="C203" s="13"/>
      <c r="D203" s="13"/>
      <c r="E203" s="13"/>
      <c r="F203" s="13"/>
      <c r="G203" s="13"/>
      <c r="H203" s="13"/>
      <c r="I203" s="13"/>
      <c r="J203" s="13"/>
      <c r="K203" s="13"/>
      <c r="L203" s="13"/>
      <c r="M203" s="13"/>
      <c r="N203"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133 I134:L201" numberStoredAsText="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57"/>
  <sheetViews>
    <sheetView zoomScaleNormal="100" zoomScaleSheetLayoutView="100" workbookViewId="0">
      <pane ySplit="5" topLeftCell="A6" activePane="bottomLeft" state="frozen"/>
      <selection pane="bottomLeft" activeCell="L29" sqref="L29"/>
    </sheetView>
  </sheetViews>
  <sheetFormatPr defaultColWidth="8.85546875" defaultRowHeight="15" x14ac:dyDescent="0.25"/>
  <cols>
    <col min="1" max="1" width="10.42578125" style="1" customWidth="1"/>
    <col min="2" max="2" width="28.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2" width="11.42578125" style="1" customWidth="1"/>
    <col min="13" max="13" width="13.42578125" style="1" customWidth="1"/>
    <col min="14" max="14" width="38.42578125" style="1" customWidth="1"/>
    <col min="15" max="15" width="8.85546875" style="1"/>
    <col min="16" max="21" width="0" style="1" hidden="1" customWidth="1"/>
    <col min="22" max="16384" width="8.85546875" style="1"/>
  </cols>
  <sheetData>
    <row r="1" spans="1:20" ht="18.75" x14ac:dyDescent="0.25">
      <c r="A1" s="47" t="str">
        <f>KOPSAVILKUMS!B9</f>
        <v>Rātsupītes iela 7</v>
      </c>
      <c r="B1" s="47"/>
      <c r="C1" s="47"/>
      <c r="D1" s="47"/>
      <c r="E1" s="47"/>
      <c r="F1" s="47"/>
      <c r="G1" s="47"/>
      <c r="H1" s="47"/>
      <c r="I1" s="47"/>
      <c r="J1" s="47"/>
      <c r="K1" s="47"/>
      <c r="L1" s="47"/>
      <c r="M1" s="47"/>
      <c r="N1" s="47"/>
    </row>
    <row r="2" spans="1:20" x14ac:dyDescent="0.25">
      <c r="A2" s="31"/>
      <c r="B2" s="31"/>
      <c r="C2" s="31"/>
      <c r="D2" s="31"/>
      <c r="E2" s="31"/>
      <c r="F2" s="31"/>
      <c r="G2" s="31"/>
      <c r="H2" s="31"/>
      <c r="I2" s="31"/>
      <c r="J2" s="31"/>
      <c r="K2" s="31"/>
      <c r="L2" s="31"/>
      <c r="M2" s="31"/>
      <c r="N2" s="31"/>
    </row>
    <row r="3" spans="1:20" s="31" customFormat="1" ht="30" x14ac:dyDescent="0.25">
      <c r="A3" s="48" t="s">
        <v>270</v>
      </c>
      <c r="B3" s="48" t="s">
        <v>2069</v>
      </c>
      <c r="C3" s="48" t="s">
        <v>6</v>
      </c>
      <c r="D3" s="48" t="s">
        <v>271</v>
      </c>
      <c r="E3" s="48" t="s">
        <v>17</v>
      </c>
      <c r="F3" s="48" t="s">
        <v>272</v>
      </c>
      <c r="G3" s="48" t="s">
        <v>279</v>
      </c>
      <c r="H3" s="49" t="s">
        <v>2060</v>
      </c>
      <c r="I3" s="49"/>
      <c r="J3" s="49"/>
      <c r="K3" s="49" t="s">
        <v>4</v>
      </c>
      <c r="L3" s="49"/>
      <c r="M3" s="48" t="s">
        <v>273</v>
      </c>
      <c r="N3" s="48" t="s">
        <v>274</v>
      </c>
      <c r="O3" s="1" t="s">
        <v>275</v>
      </c>
    </row>
    <row r="4" spans="1:20" s="31" customFormat="1" x14ac:dyDescent="0.25">
      <c r="A4" s="48"/>
      <c r="B4" s="48"/>
      <c r="C4" s="48"/>
      <c r="D4" s="48"/>
      <c r="E4" s="48"/>
      <c r="F4" s="48"/>
      <c r="G4" s="48"/>
      <c r="H4" s="32" t="s">
        <v>1</v>
      </c>
      <c r="I4" s="32" t="s">
        <v>2</v>
      </c>
      <c r="J4" s="32" t="s">
        <v>3</v>
      </c>
      <c r="K4" s="32" t="s">
        <v>2</v>
      </c>
      <c r="L4" s="32" t="s">
        <v>3</v>
      </c>
      <c r="M4" s="48"/>
      <c r="N4" s="48"/>
      <c r="O4" s="1"/>
    </row>
    <row r="5" spans="1:20" s="31" customFormat="1" x14ac:dyDescent="0.25">
      <c r="A5" s="21" t="s">
        <v>797</v>
      </c>
      <c r="B5" s="21" t="s">
        <v>798</v>
      </c>
      <c r="C5" s="21" t="s">
        <v>799</v>
      </c>
      <c r="D5" s="21" t="s">
        <v>800</v>
      </c>
      <c r="E5" s="21" t="s">
        <v>801</v>
      </c>
      <c r="F5" s="21" t="s">
        <v>802</v>
      </c>
      <c r="G5" s="21" t="s">
        <v>803</v>
      </c>
      <c r="H5" s="21" t="s">
        <v>804</v>
      </c>
      <c r="I5" s="21" t="s">
        <v>805</v>
      </c>
      <c r="J5" s="21" t="s">
        <v>806</v>
      </c>
      <c r="K5" s="21" t="s">
        <v>807</v>
      </c>
      <c r="L5" s="21" t="s">
        <v>808</v>
      </c>
      <c r="M5" s="21" t="s">
        <v>809</v>
      </c>
      <c r="N5" s="21" t="s">
        <v>1426</v>
      </c>
      <c r="O5" s="1"/>
    </row>
    <row r="6" spans="1:20" ht="30" x14ac:dyDescent="0.25">
      <c r="A6" s="31"/>
      <c r="B6" s="1" t="s">
        <v>1976</v>
      </c>
      <c r="C6" s="31" t="s">
        <v>9</v>
      </c>
      <c r="D6" s="34" t="s">
        <v>1977</v>
      </c>
      <c r="E6" s="31">
        <v>35</v>
      </c>
      <c r="F6" s="16">
        <v>1</v>
      </c>
      <c r="G6" s="16" t="s">
        <v>1835</v>
      </c>
      <c r="H6" s="31" t="s">
        <v>1978</v>
      </c>
      <c r="I6" s="31" t="s">
        <v>25</v>
      </c>
      <c r="J6" s="31" t="s">
        <v>1979</v>
      </c>
      <c r="K6" s="31" t="s">
        <v>104</v>
      </c>
      <c r="L6" s="31" t="s">
        <v>986</v>
      </c>
      <c r="M6" s="31" t="s">
        <v>1818</v>
      </c>
      <c r="N6" s="31" t="s">
        <v>282</v>
      </c>
      <c r="O6" s="1" t="s">
        <v>275</v>
      </c>
      <c r="P6" s="2" t="str">
        <f>LEFT(Table3[[#This Row],['[4']]],FIND(" ",Table3[[#This Row],['[4']]],1)-1)</f>
        <v>450</v>
      </c>
      <c r="Q6" s="2" t="str">
        <f>MID(Table3[[#This Row],['[4']]],FIND("x",Table3[[#This Row],['[4']]],1)+2,FIND("x",Table3[[#This Row],['[4']]],7)-(FIND("x",Table3[[#This Row],['[4']]],1)+2))</f>
        <v xml:space="preserve">530 </v>
      </c>
      <c r="R6" s="2" t="str">
        <f>RIGHT(Table3[[#This Row],['[4']]],LEN(Table3[[#This Row],['[4']]])-(FIND("x",Table3[[#This Row],['[4']]],7)+1))</f>
        <v>1060</v>
      </c>
      <c r="S6" s="2"/>
      <c r="T6" s="2">
        <f t="shared" ref="T6:T51" si="0">P6*Q6*R6/1000000000</f>
        <v>0.25280999999999998</v>
      </c>
    </row>
    <row r="7" spans="1:20" ht="60" x14ac:dyDescent="0.25">
      <c r="A7" s="31"/>
      <c r="B7" s="1" t="s">
        <v>1980</v>
      </c>
      <c r="C7" s="31" t="s">
        <v>9</v>
      </c>
      <c r="D7" s="34" t="s">
        <v>1981</v>
      </c>
      <c r="E7" s="31">
        <v>85</v>
      </c>
      <c r="F7" s="16">
        <v>1</v>
      </c>
      <c r="G7" s="16" t="s">
        <v>1835</v>
      </c>
      <c r="H7" s="31" t="s">
        <v>1978</v>
      </c>
      <c r="I7" s="31" t="s">
        <v>25</v>
      </c>
      <c r="J7" s="31" t="s">
        <v>1982</v>
      </c>
      <c r="K7" s="31" t="s">
        <v>104</v>
      </c>
      <c r="L7" s="31" t="s">
        <v>987</v>
      </c>
      <c r="M7" s="31" t="s">
        <v>1818</v>
      </c>
      <c r="N7" s="31" t="s">
        <v>282</v>
      </c>
      <c r="O7" s="1" t="s">
        <v>275</v>
      </c>
      <c r="P7" s="2" t="str">
        <f>LEFT(Table3[[#This Row],['[4']]],FIND(" ",Table3[[#This Row],['[4']]],1)-1)</f>
        <v>700</v>
      </c>
      <c r="Q7" s="2" t="str">
        <f>MID(Table3[[#This Row],['[4']]],FIND("x",Table3[[#This Row],['[4']]],1)+2,FIND("x",Table3[[#This Row],['[4']]],7)-(FIND("x",Table3[[#This Row],['[4']]],1)+2))</f>
        <v xml:space="preserve">880 </v>
      </c>
      <c r="R7" s="2" t="str">
        <f>RIGHT(Table3[[#This Row],['[4']]],LEN(Table3[[#This Row],['[4']]])-(FIND("x",Table3[[#This Row],['[4']]],7)+1))</f>
        <v>1300</v>
      </c>
      <c r="S7" s="2"/>
      <c r="T7" s="2">
        <f t="shared" si="0"/>
        <v>0.80079999999999996</v>
      </c>
    </row>
    <row r="8" spans="1:20" ht="60" x14ac:dyDescent="0.25">
      <c r="A8" s="31"/>
      <c r="B8" s="1" t="s">
        <v>1983</v>
      </c>
      <c r="C8" s="31" t="s">
        <v>9</v>
      </c>
      <c r="D8" s="34" t="s">
        <v>1984</v>
      </c>
      <c r="E8" s="31">
        <v>30</v>
      </c>
      <c r="F8" s="16">
        <v>1</v>
      </c>
      <c r="G8" s="16" t="s">
        <v>1835</v>
      </c>
      <c r="H8" s="31" t="s">
        <v>1978</v>
      </c>
      <c r="I8" s="31" t="s">
        <v>25</v>
      </c>
      <c r="J8" s="31" t="s">
        <v>1985</v>
      </c>
      <c r="K8" s="31" t="s">
        <v>104</v>
      </c>
      <c r="L8" s="31" t="s">
        <v>987</v>
      </c>
      <c r="M8" s="31" t="s">
        <v>1818</v>
      </c>
      <c r="N8" s="31" t="s">
        <v>282</v>
      </c>
      <c r="O8" s="1" t="s">
        <v>275</v>
      </c>
      <c r="P8" s="2" t="str">
        <f>LEFT(Table3[[#This Row],['[4']]],FIND(" ",Table3[[#This Row],['[4']]],1)-1)</f>
        <v>810</v>
      </c>
      <c r="Q8" s="2" t="str">
        <f>MID(Table3[[#This Row],['[4']]],FIND("x",Table3[[#This Row],['[4']]],1)+2,FIND("x",Table3[[#This Row],['[4']]],7)-(FIND("x",Table3[[#This Row],['[4']]],1)+2))</f>
        <v xml:space="preserve">860 </v>
      </c>
      <c r="R8" s="2" t="str">
        <f>RIGHT(Table3[[#This Row],['[4']]],LEN(Table3[[#This Row],['[4']]])-(FIND("x",Table3[[#This Row],['[4']]],7)+1))</f>
        <v>960</v>
      </c>
      <c r="S8" s="2"/>
      <c r="T8" s="2">
        <f t="shared" si="0"/>
        <v>0.668736</v>
      </c>
    </row>
    <row r="9" spans="1:20" ht="30" x14ac:dyDescent="0.25">
      <c r="A9" s="31"/>
      <c r="B9" s="1" t="s">
        <v>1986</v>
      </c>
      <c r="C9" s="31" t="s">
        <v>9</v>
      </c>
      <c r="D9" s="34" t="s">
        <v>1987</v>
      </c>
      <c r="E9" s="31">
        <v>130</v>
      </c>
      <c r="F9" s="16">
        <v>1</v>
      </c>
      <c r="G9" s="16" t="s">
        <v>1835</v>
      </c>
      <c r="H9" s="31" t="s">
        <v>1978</v>
      </c>
      <c r="I9" s="31" t="s">
        <v>25</v>
      </c>
      <c r="J9" s="31" t="s">
        <v>1979</v>
      </c>
      <c r="K9" s="31" t="s">
        <v>104</v>
      </c>
      <c r="L9" s="31" t="s">
        <v>1988</v>
      </c>
      <c r="M9" s="31" t="s">
        <v>1818</v>
      </c>
      <c r="N9" s="31" t="s">
        <v>282</v>
      </c>
      <c r="O9" s="1" t="s">
        <v>275</v>
      </c>
      <c r="P9" s="2" t="str">
        <f>LEFT(Table3[[#This Row],['[4']]],FIND(" ",Table3[[#This Row],['[4']]],1)-1)</f>
        <v>740</v>
      </c>
      <c r="Q9" s="2" t="str">
        <f>MID(Table3[[#This Row],['[4']]],FIND("x",Table3[[#This Row],['[4']]],1)+2,FIND("x",Table3[[#This Row],['[4']]],7)-(FIND("x",Table3[[#This Row],['[4']]],1)+2))</f>
        <v xml:space="preserve">880 </v>
      </c>
      <c r="R9" s="2" t="str">
        <f>RIGHT(Table3[[#This Row],['[4']]],LEN(Table3[[#This Row],['[4']]])-(FIND("x",Table3[[#This Row],['[4']]],7)+1))</f>
        <v>2090</v>
      </c>
      <c r="S9" s="2"/>
      <c r="T9" s="2">
        <f t="shared" si="0"/>
        <v>1.361008</v>
      </c>
    </row>
    <row r="10" spans="1:20" ht="30" x14ac:dyDescent="0.25">
      <c r="A10" s="31"/>
      <c r="B10" s="1" t="s">
        <v>1989</v>
      </c>
      <c r="C10" s="31" t="s">
        <v>9</v>
      </c>
      <c r="D10" s="34" t="s">
        <v>1990</v>
      </c>
      <c r="E10" s="31">
        <v>52</v>
      </c>
      <c r="F10" s="16">
        <v>1</v>
      </c>
      <c r="G10" s="16" t="s">
        <v>1835</v>
      </c>
      <c r="H10" s="31" t="s">
        <v>1978</v>
      </c>
      <c r="I10" s="31" t="s">
        <v>25</v>
      </c>
      <c r="J10" s="31" t="s">
        <v>247</v>
      </c>
      <c r="K10" s="31" t="s">
        <v>104</v>
      </c>
      <c r="L10" s="31" t="s">
        <v>1988</v>
      </c>
      <c r="M10" s="31" t="s">
        <v>1818</v>
      </c>
      <c r="N10" s="31" t="s">
        <v>282</v>
      </c>
      <c r="O10" s="1" t="s">
        <v>275</v>
      </c>
      <c r="P10" s="2" t="str">
        <f>LEFT(Table3[[#This Row],['[4']]],FIND(" ",Table3[[#This Row],['[4']]],1)-1)</f>
        <v>401</v>
      </c>
      <c r="Q10" s="2" t="str">
        <f>MID(Table3[[#This Row],['[4']]],FIND("x",Table3[[#This Row],['[4']]],1)+2,FIND("x",Table3[[#This Row],['[4']]],7)-(FIND("x",Table3[[#This Row],['[4']]],1)+2))</f>
        <v xml:space="preserve">695 </v>
      </c>
      <c r="R10" s="2" t="str">
        <f>RIGHT(Table3[[#This Row],['[4']]],LEN(Table3[[#This Row],['[4']]])-(FIND("x",Table3[[#This Row],['[4']]],7)+1))</f>
        <v>364</v>
      </c>
      <c r="S10" s="2"/>
      <c r="T10" s="2">
        <f t="shared" si="0"/>
        <v>0.10144498</v>
      </c>
    </row>
    <row r="11" spans="1:20" ht="45" x14ac:dyDescent="0.25">
      <c r="A11" s="31"/>
      <c r="B11" s="1" t="s">
        <v>1991</v>
      </c>
      <c r="C11" s="31" t="s">
        <v>9</v>
      </c>
      <c r="D11" s="34" t="s">
        <v>1992</v>
      </c>
      <c r="E11" s="31">
        <v>12.2</v>
      </c>
      <c r="F11" s="16">
        <v>1</v>
      </c>
      <c r="G11" s="16" t="s">
        <v>1835</v>
      </c>
      <c r="H11" s="31" t="s">
        <v>1978</v>
      </c>
      <c r="I11" s="31" t="s">
        <v>43</v>
      </c>
      <c r="J11" s="31" t="s">
        <v>1993</v>
      </c>
      <c r="K11" s="31" t="s">
        <v>104</v>
      </c>
      <c r="L11" s="31" t="s">
        <v>986</v>
      </c>
      <c r="M11" s="31" t="s">
        <v>1818</v>
      </c>
      <c r="N11" s="31" t="s">
        <v>282</v>
      </c>
      <c r="O11" s="1" t="s">
        <v>275</v>
      </c>
      <c r="P11" s="2" t="str">
        <f>LEFT(Table3[[#This Row],['[4']]],FIND(" ",Table3[[#This Row],['[4']]],1)-1)</f>
        <v>500</v>
      </c>
      <c r="Q11" s="2" t="str">
        <f>MID(Table3[[#This Row],['[4']]],FIND("x",Table3[[#This Row],['[4']]],1)+2,FIND("x",Table3[[#This Row],['[4']]],7)-(FIND("x",Table3[[#This Row],['[4']]],1)+2))</f>
        <v xml:space="preserve">450 </v>
      </c>
      <c r="R11" s="2" t="str">
        <f>RIGHT(Table3[[#This Row],['[4']]],LEN(Table3[[#This Row],['[4']]])-(FIND("x",Table3[[#This Row],['[4']]],7)+1))</f>
        <v>650</v>
      </c>
      <c r="S11" s="2"/>
      <c r="T11" s="2">
        <f t="shared" si="0"/>
        <v>0.14624999999999999</v>
      </c>
    </row>
    <row r="12" spans="1:20" ht="30" x14ac:dyDescent="0.25">
      <c r="A12" s="31"/>
      <c r="B12" s="1" t="s">
        <v>1994</v>
      </c>
      <c r="C12" s="31" t="s">
        <v>9</v>
      </c>
      <c r="D12" s="34" t="s">
        <v>1995</v>
      </c>
      <c r="E12" s="31">
        <v>41</v>
      </c>
      <c r="F12" s="16">
        <v>1</v>
      </c>
      <c r="G12" s="16" t="s">
        <v>1835</v>
      </c>
      <c r="H12" s="31" t="s">
        <v>1978</v>
      </c>
      <c r="I12" s="31" t="s">
        <v>43</v>
      </c>
      <c r="J12" s="31" t="s">
        <v>1993</v>
      </c>
      <c r="K12" s="31" t="s">
        <v>104</v>
      </c>
      <c r="L12" s="31" t="s">
        <v>986</v>
      </c>
      <c r="M12" s="31" t="s">
        <v>1818</v>
      </c>
      <c r="N12" s="31" t="s">
        <v>282</v>
      </c>
      <c r="O12" s="1" t="s">
        <v>275</v>
      </c>
      <c r="P12" s="2" t="str">
        <f>LEFT(Table3[[#This Row],['[4']]],FIND(" ",Table3[[#This Row],['[4']]],1)-1)</f>
        <v>530</v>
      </c>
      <c r="Q12" s="2" t="str">
        <f>MID(Table3[[#This Row],['[4']]],FIND("x",Table3[[#This Row],['[4']]],1)+2,FIND("x",Table3[[#This Row],['[4']]],7)-(FIND("x",Table3[[#This Row],['[4']]],1)+2))</f>
        <v xml:space="preserve">630 </v>
      </c>
      <c r="R12" s="2" t="str">
        <f>RIGHT(Table3[[#This Row],['[4']]],LEN(Table3[[#This Row],['[4']]])-(FIND("x",Table3[[#This Row],['[4']]],7)+1))</f>
        <v>450</v>
      </c>
      <c r="S12" s="2"/>
      <c r="T12" s="2">
        <f t="shared" si="0"/>
        <v>0.150255</v>
      </c>
    </row>
    <row r="13" spans="1:20" ht="30" x14ac:dyDescent="0.25">
      <c r="A13" s="31"/>
      <c r="B13" s="1" t="s">
        <v>1996</v>
      </c>
      <c r="C13" s="31" t="s">
        <v>9</v>
      </c>
      <c r="D13" s="34" t="s">
        <v>1997</v>
      </c>
      <c r="E13" s="31">
        <v>70.5</v>
      </c>
      <c r="F13" s="16">
        <v>1</v>
      </c>
      <c r="G13" s="16" t="s">
        <v>1835</v>
      </c>
      <c r="H13" s="31" t="s">
        <v>1978</v>
      </c>
      <c r="I13" s="31" t="s">
        <v>43</v>
      </c>
      <c r="J13" s="31" t="s">
        <v>1993</v>
      </c>
      <c r="K13" s="31" t="s">
        <v>104</v>
      </c>
      <c r="L13" s="31" t="s">
        <v>986</v>
      </c>
      <c r="M13" s="31" t="s">
        <v>1818</v>
      </c>
      <c r="N13" s="31" t="s">
        <v>282</v>
      </c>
      <c r="O13" s="1" t="s">
        <v>275</v>
      </c>
      <c r="P13" s="2" t="str">
        <f>LEFT(Table3[[#This Row],['[4']]],FIND(" ",Table3[[#This Row],['[4']]],1)-1)</f>
        <v>650</v>
      </c>
      <c r="Q13" s="2" t="str">
        <f>MID(Table3[[#This Row],['[4']]],FIND("x",Table3[[#This Row],['[4']]],1)+2,FIND("x",Table3[[#This Row],['[4']]],7)-(FIND("x",Table3[[#This Row],['[4']]],1)+2))</f>
        <v xml:space="preserve">500 </v>
      </c>
      <c r="R13" s="2" t="str">
        <f>RIGHT(Table3[[#This Row],['[4']]],LEN(Table3[[#This Row],['[4']]])-(FIND("x",Table3[[#This Row],['[4']]],7)+1))</f>
        <v>620</v>
      </c>
      <c r="S13" s="2"/>
      <c r="T13" s="2">
        <f t="shared" si="0"/>
        <v>0.20150000000000001</v>
      </c>
    </row>
    <row r="14" spans="1:20" ht="30" x14ac:dyDescent="0.25">
      <c r="A14" s="31"/>
      <c r="B14" s="1" t="s">
        <v>1998</v>
      </c>
      <c r="C14" s="31" t="s">
        <v>9</v>
      </c>
      <c r="D14" s="34" t="s">
        <v>1999</v>
      </c>
      <c r="E14" s="31">
        <v>110</v>
      </c>
      <c r="F14" s="16">
        <v>1</v>
      </c>
      <c r="G14" s="16" t="s">
        <v>1835</v>
      </c>
      <c r="H14" s="31" t="s">
        <v>1978</v>
      </c>
      <c r="I14" s="31" t="s">
        <v>43</v>
      </c>
      <c r="J14" s="31" t="s">
        <v>1993</v>
      </c>
      <c r="K14" s="31" t="s">
        <v>104</v>
      </c>
      <c r="L14" s="31" t="s">
        <v>1988</v>
      </c>
      <c r="M14" s="31" t="s">
        <v>1818</v>
      </c>
      <c r="N14" s="31" t="s">
        <v>282</v>
      </c>
      <c r="O14" s="1" t="s">
        <v>275</v>
      </c>
      <c r="P14" s="2" t="str">
        <f>LEFT(Table3[[#This Row],['[4']]],FIND(" ",Table3[[#This Row],['[4']]],1)-1)</f>
        <v>920</v>
      </c>
      <c r="Q14" s="2" t="str">
        <f>MID(Table3[[#This Row],['[4']]],FIND("x",Table3[[#This Row],['[4']]],1)+2,FIND("x",Table3[[#This Row],['[4']]],7)-(FIND("x",Table3[[#This Row],['[4']]],1)+2))</f>
        <v xml:space="preserve">620 </v>
      </c>
      <c r="R14" s="2" t="str">
        <f>RIGHT(Table3[[#This Row],['[4']]],LEN(Table3[[#This Row],['[4']]])-(FIND("x",Table3[[#This Row],['[4']]],7)+1))</f>
        <v>680</v>
      </c>
      <c r="S14" s="2"/>
      <c r="T14" s="2">
        <f t="shared" si="0"/>
        <v>0.38787199999999999</v>
      </c>
    </row>
    <row r="15" spans="1:20" ht="30" x14ac:dyDescent="0.25">
      <c r="A15" s="31"/>
      <c r="B15" s="1" t="s">
        <v>2000</v>
      </c>
      <c r="C15" s="31" t="s">
        <v>9</v>
      </c>
      <c r="D15" s="34" t="s">
        <v>2001</v>
      </c>
      <c r="E15" s="31">
        <v>67</v>
      </c>
      <c r="F15" s="16">
        <v>1</v>
      </c>
      <c r="G15" s="16" t="s">
        <v>1835</v>
      </c>
      <c r="H15" s="31" t="s">
        <v>1978</v>
      </c>
      <c r="I15" s="31" t="s">
        <v>43</v>
      </c>
      <c r="J15" s="31" t="s">
        <v>1993</v>
      </c>
      <c r="K15" s="31" t="s">
        <v>1601</v>
      </c>
      <c r="L15" s="31" t="s">
        <v>2002</v>
      </c>
      <c r="M15" s="31" t="s">
        <v>1818</v>
      </c>
      <c r="N15" s="31" t="s">
        <v>282</v>
      </c>
      <c r="O15" s="1" t="s">
        <v>275</v>
      </c>
      <c r="P15" s="2" t="str">
        <f>LEFT(Table3[[#This Row],['[4']]],FIND(" ",Table3[[#This Row],['[4']]],1)-1)</f>
        <v>600</v>
      </c>
      <c r="Q15" s="2" t="str">
        <f>MID(Table3[[#This Row],['[4']]],FIND("x",Table3[[#This Row],['[4']]],1)+2,FIND("x",Table3[[#This Row],['[4']]],7)-(FIND("x",Table3[[#This Row],['[4']]],1)+2))</f>
        <v xml:space="preserve">600 </v>
      </c>
      <c r="R15" s="2" t="str">
        <f>RIGHT(Table3[[#This Row],['[4']]],LEN(Table3[[#This Row],['[4']]])-(FIND("x",Table3[[#This Row],['[4']]],7)+1))</f>
        <v>1600</v>
      </c>
      <c r="S15" s="2"/>
      <c r="T15" s="2">
        <f t="shared" si="0"/>
        <v>0.57599999999999996</v>
      </c>
    </row>
    <row r="16" spans="1:20" ht="30" x14ac:dyDescent="0.25">
      <c r="A16" s="31"/>
      <c r="B16" s="1" t="s">
        <v>2003</v>
      </c>
      <c r="C16" s="31" t="s">
        <v>9</v>
      </c>
      <c r="D16" s="34" t="s">
        <v>2004</v>
      </c>
      <c r="E16" s="31">
        <v>10</v>
      </c>
      <c r="F16" s="16">
        <v>1</v>
      </c>
      <c r="G16" s="16" t="s">
        <v>1835</v>
      </c>
      <c r="H16" s="31" t="s">
        <v>1978</v>
      </c>
      <c r="I16" s="31" t="s">
        <v>25</v>
      </c>
      <c r="J16" s="31" t="s">
        <v>2005</v>
      </c>
      <c r="K16" s="31" t="s">
        <v>104</v>
      </c>
      <c r="L16" s="31" t="s">
        <v>986</v>
      </c>
      <c r="M16" s="31" t="s">
        <v>1818</v>
      </c>
      <c r="N16" s="31" t="s">
        <v>282</v>
      </c>
      <c r="O16" s="1" t="s">
        <v>275</v>
      </c>
      <c r="P16" s="2" t="str">
        <f>LEFT(Table3[[#This Row],['[4']]],FIND(" ",Table3[[#This Row],['[4']]],1)-1)</f>
        <v>410</v>
      </c>
      <c r="Q16" s="2" t="str">
        <f>MID(Table3[[#This Row],['[4']]],FIND("x",Table3[[#This Row],['[4']]],1)+2,FIND("x",Table3[[#This Row],['[4']]],7)-(FIND("x",Table3[[#This Row],['[4']]],1)+2))</f>
        <v xml:space="preserve">590 </v>
      </c>
      <c r="R16" s="2" t="str">
        <f>RIGHT(Table3[[#This Row],['[4']]],LEN(Table3[[#This Row],['[4']]])-(FIND("x",Table3[[#This Row],['[4']]],7)+1))</f>
        <v>710</v>
      </c>
      <c r="S16" s="2"/>
      <c r="T16" s="2">
        <f t="shared" si="0"/>
        <v>0.17174900000000001</v>
      </c>
    </row>
    <row r="17" spans="1:20" ht="30" x14ac:dyDescent="0.25">
      <c r="A17" s="31"/>
      <c r="B17" s="1" t="s">
        <v>2006</v>
      </c>
      <c r="C17" s="31" t="s">
        <v>9</v>
      </c>
      <c r="D17" s="34" t="s">
        <v>2007</v>
      </c>
      <c r="E17" s="31">
        <v>300</v>
      </c>
      <c r="F17" s="16">
        <v>1</v>
      </c>
      <c r="G17" s="16" t="s">
        <v>1835</v>
      </c>
      <c r="H17" s="31" t="s">
        <v>1978</v>
      </c>
      <c r="I17" s="31" t="s">
        <v>25</v>
      </c>
      <c r="J17" s="31" t="s">
        <v>2005</v>
      </c>
      <c r="K17" s="31" t="s">
        <v>104</v>
      </c>
      <c r="L17" s="31" t="s">
        <v>1988</v>
      </c>
      <c r="M17" s="31" t="s">
        <v>1818</v>
      </c>
      <c r="N17" s="31" t="s">
        <v>282</v>
      </c>
      <c r="O17" s="1" t="s">
        <v>275</v>
      </c>
      <c r="P17" s="2" t="str">
        <f>LEFT(Table3[[#This Row],['[4']]],FIND(" ",Table3[[#This Row],['[4']]],1)-1)</f>
        <v>1300</v>
      </c>
      <c r="Q17" s="2" t="str">
        <f>MID(Table3[[#This Row],['[4']]],FIND("x",Table3[[#This Row],['[4']]],1)+2,FIND("x",Table3[[#This Row],['[4']]],7)-(FIND("x",Table3[[#This Row],['[4']]],1)+2))</f>
        <v xml:space="preserve">770 </v>
      </c>
      <c r="R17" s="2" t="str">
        <f>RIGHT(Table3[[#This Row],['[4']]],LEN(Table3[[#This Row],['[4']]])-(FIND("x",Table3[[#This Row],['[4']]],7)+1))</f>
        <v>2310</v>
      </c>
      <c r="S17" s="2"/>
      <c r="T17" s="2">
        <f t="shared" si="0"/>
        <v>2.3123100000000001</v>
      </c>
    </row>
    <row r="18" spans="1:20" ht="30" x14ac:dyDescent="0.25">
      <c r="A18" s="31"/>
      <c r="B18" s="1" t="s">
        <v>2008</v>
      </c>
      <c r="C18" s="31" t="s">
        <v>9</v>
      </c>
      <c r="D18" s="34" t="s">
        <v>2009</v>
      </c>
      <c r="E18" s="31">
        <v>62</v>
      </c>
      <c r="F18" s="16">
        <v>1</v>
      </c>
      <c r="G18" s="16" t="s">
        <v>1835</v>
      </c>
      <c r="H18" s="31" t="s">
        <v>1978</v>
      </c>
      <c r="I18" s="31" t="s">
        <v>25</v>
      </c>
      <c r="J18" s="31" t="s">
        <v>1979</v>
      </c>
      <c r="K18" s="31" t="s">
        <v>104</v>
      </c>
      <c r="L18" s="31" t="s">
        <v>1988</v>
      </c>
      <c r="M18" s="31" t="s">
        <v>1818</v>
      </c>
      <c r="N18" s="31" t="s">
        <v>282</v>
      </c>
      <c r="O18" s="1" t="s">
        <v>275</v>
      </c>
      <c r="P18" s="2" t="str">
        <f>LEFT(Table3[[#This Row],['[4']]],FIND(" ",Table3[[#This Row],['[4']]],1)-1)</f>
        <v>610</v>
      </c>
      <c r="Q18" s="2" t="str">
        <f>MID(Table3[[#This Row],['[4']]],FIND("x",Table3[[#This Row],['[4']]],1)+2,FIND("x",Table3[[#This Row],['[4']]],7)-(FIND("x",Table3[[#This Row],['[4']]],1)+2))</f>
        <v xml:space="preserve">630 </v>
      </c>
      <c r="R18" s="2" t="str">
        <f>RIGHT(Table3[[#This Row],['[4']]],LEN(Table3[[#This Row],['[4']]])-(FIND("x",Table3[[#This Row],['[4']]],7)+1))</f>
        <v>1850</v>
      </c>
      <c r="S18" s="2"/>
      <c r="T18" s="2">
        <f t="shared" si="0"/>
        <v>0.710955</v>
      </c>
    </row>
    <row r="19" spans="1:20" ht="30" x14ac:dyDescent="0.25">
      <c r="A19" s="31"/>
      <c r="B19" s="1" t="s">
        <v>2010</v>
      </c>
      <c r="C19" s="31" t="s">
        <v>9</v>
      </c>
      <c r="D19" s="34" t="s">
        <v>2011</v>
      </c>
      <c r="E19" s="31">
        <v>73</v>
      </c>
      <c r="F19" s="16">
        <v>1</v>
      </c>
      <c r="G19" s="16" t="s">
        <v>1835</v>
      </c>
      <c r="H19" s="31" t="s">
        <v>1978</v>
      </c>
      <c r="I19" s="31" t="s">
        <v>43</v>
      </c>
      <c r="J19" s="31" t="s">
        <v>2012</v>
      </c>
      <c r="K19" s="31" t="s">
        <v>104</v>
      </c>
      <c r="L19" s="31" t="s">
        <v>986</v>
      </c>
      <c r="M19" s="31" t="s">
        <v>1818</v>
      </c>
      <c r="N19" s="31" t="s">
        <v>282</v>
      </c>
      <c r="O19" s="1" t="s">
        <v>275</v>
      </c>
      <c r="P19" s="2" t="str">
        <f>LEFT(Table3[[#This Row],['[4']]],FIND(" ",Table3[[#This Row],['[4']]],1)-1)</f>
        <v>560</v>
      </c>
      <c r="Q19" s="2" t="str">
        <f>MID(Table3[[#This Row],['[4']]],FIND("x",Table3[[#This Row],['[4']]],1)+2,FIND("x",Table3[[#This Row],['[4']]],7)-(FIND("x",Table3[[#This Row],['[4']]],1)+2))</f>
        <v xml:space="preserve">550 </v>
      </c>
      <c r="R19" s="2" t="str">
        <f>RIGHT(Table3[[#This Row],['[4']]],LEN(Table3[[#This Row],['[4']]])-(FIND("x",Table3[[#This Row],['[4']]],7)+1))</f>
        <v>1800</v>
      </c>
      <c r="S19" s="2"/>
      <c r="T19" s="2">
        <f t="shared" si="0"/>
        <v>0.5544</v>
      </c>
    </row>
    <row r="20" spans="1:20" ht="30" x14ac:dyDescent="0.25">
      <c r="A20" s="31"/>
      <c r="B20" s="1" t="s">
        <v>2013</v>
      </c>
      <c r="C20" s="31" t="s">
        <v>9</v>
      </c>
      <c r="D20" s="34" t="s">
        <v>2014</v>
      </c>
      <c r="E20" s="31">
        <v>10</v>
      </c>
      <c r="F20" s="16">
        <v>1</v>
      </c>
      <c r="G20" s="16" t="s">
        <v>1835</v>
      </c>
      <c r="H20" s="31" t="s">
        <v>1978</v>
      </c>
      <c r="I20" s="31" t="s">
        <v>43</v>
      </c>
      <c r="J20" s="31" t="s">
        <v>1993</v>
      </c>
      <c r="K20" s="31" t="s">
        <v>104</v>
      </c>
      <c r="L20" s="31" t="s">
        <v>986</v>
      </c>
      <c r="M20" s="31" t="s">
        <v>1818</v>
      </c>
      <c r="N20" s="31" t="s">
        <v>282</v>
      </c>
      <c r="O20" s="1" t="s">
        <v>275</v>
      </c>
      <c r="P20" s="2" t="str">
        <f>LEFT(Table3[[#This Row],['[4']]],FIND(" ",Table3[[#This Row],['[4']]],1)-1)</f>
        <v>460</v>
      </c>
      <c r="Q20" s="2" t="str">
        <f>MID(Table3[[#This Row],['[4']]],FIND("x",Table3[[#This Row],['[4']]],1)+2,FIND("x",Table3[[#This Row],['[4']]],7)-(FIND("x",Table3[[#This Row],['[4']]],1)+2))</f>
        <v xml:space="preserve">550 </v>
      </c>
      <c r="R20" s="2" t="str">
        <f>RIGHT(Table3[[#This Row],['[4']]],LEN(Table3[[#This Row],['[4']]])-(FIND("x",Table3[[#This Row],['[4']]],7)+1))</f>
        <v>290</v>
      </c>
      <c r="S20" s="2"/>
      <c r="T20" s="2">
        <f t="shared" si="0"/>
        <v>7.3370000000000005E-2</v>
      </c>
    </row>
    <row r="21" spans="1:20" ht="30" x14ac:dyDescent="0.25">
      <c r="A21" s="31"/>
      <c r="B21" s="1" t="s">
        <v>2015</v>
      </c>
      <c r="C21" s="31" t="s">
        <v>9</v>
      </c>
      <c r="D21" s="34" t="s">
        <v>2016</v>
      </c>
      <c r="E21" s="31">
        <v>75</v>
      </c>
      <c r="F21" s="16">
        <v>1</v>
      </c>
      <c r="G21" s="16" t="s">
        <v>1835</v>
      </c>
      <c r="H21" s="31" t="s">
        <v>1978</v>
      </c>
      <c r="I21" s="31" t="s">
        <v>43</v>
      </c>
      <c r="J21" s="31" t="s">
        <v>1993</v>
      </c>
      <c r="K21" s="31" t="s">
        <v>104</v>
      </c>
      <c r="L21" s="31" t="s">
        <v>986</v>
      </c>
      <c r="M21" s="31" t="s">
        <v>1818</v>
      </c>
      <c r="N21" s="31" t="s">
        <v>282</v>
      </c>
      <c r="O21" s="1" t="s">
        <v>275</v>
      </c>
      <c r="P21" s="2" t="str">
        <f>LEFT(Table3[[#This Row],['[4']]],FIND(" ",Table3[[#This Row],['[4']]],1)-1)</f>
        <v>600</v>
      </c>
      <c r="Q21" s="2" t="str">
        <f>MID(Table3[[#This Row],['[4']]],FIND("x",Table3[[#This Row],['[4']]],1)+2,FIND("x",Table3[[#This Row],['[4']]],7)-(FIND("x",Table3[[#This Row],['[4']]],1)+2))</f>
        <v xml:space="preserve">600 </v>
      </c>
      <c r="R21" s="2" t="str">
        <f>RIGHT(Table3[[#This Row],['[4']]],LEN(Table3[[#This Row],['[4']]])-(FIND("x",Table3[[#This Row],['[4']]],7)+1))</f>
        <v>1900</v>
      </c>
      <c r="S21" s="2"/>
      <c r="T21" s="2">
        <f t="shared" si="0"/>
        <v>0.68400000000000005</v>
      </c>
    </row>
    <row r="22" spans="1:20" ht="30" x14ac:dyDescent="0.25">
      <c r="A22" s="31"/>
      <c r="B22" s="1" t="s">
        <v>2017</v>
      </c>
      <c r="C22" s="31" t="s">
        <v>9</v>
      </c>
      <c r="D22" s="34" t="s">
        <v>2018</v>
      </c>
      <c r="E22" s="31">
        <v>55</v>
      </c>
      <c r="F22" s="16">
        <v>1</v>
      </c>
      <c r="G22" s="16" t="s">
        <v>1835</v>
      </c>
      <c r="H22" s="31" t="s">
        <v>2019</v>
      </c>
      <c r="I22" s="31" t="s">
        <v>25</v>
      </c>
      <c r="J22" s="31" t="s">
        <v>2005</v>
      </c>
      <c r="K22" s="31" t="s">
        <v>104</v>
      </c>
      <c r="L22" s="31" t="s">
        <v>986</v>
      </c>
      <c r="M22" s="31" t="s">
        <v>1818</v>
      </c>
      <c r="N22" s="31" t="s">
        <v>282</v>
      </c>
      <c r="O22" s="1" t="s">
        <v>275</v>
      </c>
      <c r="P22" s="2" t="str">
        <f>LEFT(Table3[[#This Row],['[4']]],FIND(" ",Table3[[#This Row],['[4']]],1)-1)</f>
        <v>466</v>
      </c>
      <c r="Q22" s="2" t="str">
        <f>MID(Table3[[#This Row],['[4']]],FIND("x",Table3[[#This Row],['[4']]],1)+2,FIND("x",Table3[[#This Row],['[4']]],7)-(FIND("x",Table3[[#This Row],['[4']]],1)+2))</f>
        <v xml:space="preserve">834 </v>
      </c>
      <c r="R22" s="2" t="str">
        <f>RIGHT(Table3[[#This Row],['[4']]],LEN(Table3[[#This Row],['[4']]])-(FIND("x",Table3[[#This Row],['[4']]],7)+1))</f>
        <v>402</v>
      </c>
      <c r="S22" s="2"/>
      <c r="T22" s="2">
        <f t="shared" si="0"/>
        <v>0.15623488799999999</v>
      </c>
    </row>
    <row r="23" spans="1:20" ht="30" x14ac:dyDescent="0.25">
      <c r="A23" s="31"/>
      <c r="B23" s="1" t="s">
        <v>2020</v>
      </c>
      <c r="C23" s="31" t="s">
        <v>9</v>
      </c>
      <c r="D23" s="34" t="s">
        <v>2021</v>
      </c>
      <c r="E23" s="31">
        <v>118</v>
      </c>
      <c r="F23" s="16">
        <v>1</v>
      </c>
      <c r="G23" s="16" t="s">
        <v>1835</v>
      </c>
      <c r="H23" s="31" t="s">
        <v>1978</v>
      </c>
      <c r="I23" s="31" t="s">
        <v>25</v>
      </c>
      <c r="J23" s="31" t="s">
        <v>247</v>
      </c>
      <c r="K23" s="31" t="s">
        <v>104</v>
      </c>
      <c r="L23" s="31" t="s">
        <v>1988</v>
      </c>
      <c r="M23" s="31" t="s">
        <v>1818</v>
      </c>
      <c r="N23" s="31" t="s">
        <v>282</v>
      </c>
      <c r="O23" s="1" t="s">
        <v>275</v>
      </c>
      <c r="P23" s="2" t="str">
        <f>LEFT(Table3[[#This Row],['[4']]],FIND(" ",Table3[[#This Row],['[4']]],1)-1)</f>
        <v>680</v>
      </c>
      <c r="Q23" s="2" t="str">
        <f>MID(Table3[[#This Row],['[4']]],FIND("x",Table3[[#This Row],['[4']]],1)+2,FIND("x",Table3[[#This Row],['[4']]],7)-(FIND("x",Table3[[#This Row],['[4']]],1)+2))</f>
        <v xml:space="preserve">715 </v>
      </c>
      <c r="R23" s="2" t="str">
        <f>RIGHT(Table3[[#This Row],['[4']]],LEN(Table3[[#This Row],['[4']]])-(FIND("x",Table3[[#This Row],['[4']]],7)+1))</f>
        <v>919</v>
      </c>
      <c r="S23" s="2"/>
      <c r="T23" s="2">
        <f t="shared" si="0"/>
        <v>0.44681779999999999</v>
      </c>
    </row>
    <row r="24" spans="1:20" ht="30" x14ac:dyDescent="0.25">
      <c r="A24" s="31"/>
      <c r="B24" s="1" t="s">
        <v>2020</v>
      </c>
      <c r="C24" s="31" t="s">
        <v>9</v>
      </c>
      <c r="D24" s="34" t="s">
        <v>2021</v>
      </c>
      <c r="E24" s="31">
        <v>118</v>
      </c>
      <c r="F24" s="16">
        <v>1</v>
      </c>
      <c r="G24" s="16" t="s">
        <v>1835</v>
      </c>
      <c r="H24" s="31" t="s">
        <v>1978</v>
      </c>
      <c r="I24" s="31" t="s">
        <v>25</v>
      </c>
      <c r="J24" s="31" t="s">
        <v>247</v>
      </c>
      <c r="K24" s="31" t="s">
        <v>104</v>
      </c>
      <c r="L24" s="31" t="s">
        <v>1988</v>
      </c>
      <c r="M24" s="31" t="s">
        <v>1818</v>
      </c>
      <c r="N24" s="31" t="s">
        <v>282</v>
      </c>
      <c r="O24" s="1" t="s">
        <v>275</v>
      </c>
      <c r="P24" s="2" t="str">
        <f>LEFT(Table3[[#This Row],['[4']]],FIND(" ",Table3[[#This Row],['[4']]],1)-1)</f>
        <v>680</v>
      </c>
      <c r="Q24" s="2" t="str">
        <f>MID(Table3[[#This Row],['[4']]],FIND("x",Table3[[#This Row],['[4']]],1)+2,FIND("x",Table3[[#This Row],['[4']]],7)-(FIND("x",Table3[[#This Row],['[4']]],1)+2))</f>
        <v xml:space="preserve">715 </v>
      </c>
      <c r="R24" s="2" t="str">
        <f>RIGHT(Table3[[#This Row],['[4']]],LEN(Table3[[#This Row],['[4']]])-(FIND("x",Table3[[#This Row],['[4']]],7)+1))</f>
        <v>919</v>
      </c>
      <c r="S24" s="2"/>
      <c r="T24" s="2">
        <f t="shared" si="0"/>
        <v>0.44681779999999999</v>
      </c>
    </row>
    <row r="25" spans="1:20" ht="30" x14ac:dyDescent="0.25">
      <c r="A25" s="31"/>
      <c r="B25" s="1" t="s">
        <v>2022</v>
      </c>
      <c r="C25" s="31" t="s">
        <v>9</v>
      </c>
      <c r="D25" s="34" t="s">
        <v>2023</v>
      </c>
      <c r="E25" s="31">
        <v>140</v>
      </c>
      <c r="F25" s="16">
        <v>1</v>
      </c>
      <c r="G25" s="16" t="s">
        <v>1835</v>
      </c>
      <c r="H25" s="31" t="s">
        <v>1978</v>
      </c>
      <c r="I25" s="31" t="s">
        <v>25</v>
      </c>
      <c r="J25" s="31" t="s">
        <v>1979</v>
      </c>
      <c r="K25" s="31" t="s">
        <v>1601</v>
      </c>
      <c r="L25" s="31" t="s">
        <v>2002</v>
      </c>
      <c r="M25" s="31" t="s">
        <v>1818</v>
      </c>
      <c r="N25" s="31" t="s">
        <v>282</v>
      </c>
      <c r="O25" s="1" t="s">
        <v>275</v>
      </c>
      <c r="P25" s="2" t="str">
        <f>LEFT(Table3[[#This Row],['[4']]],FIND(" ",Table3[[#This Row],['[4']]],1)-1)</f>
        <v>700</v>
      </c>
      <c r="Q25" s="2" t="str">
        <f>MID(Table3[[#This Row],['[4']]],FIND("x",Table3[[#This Row],['[4']]],1)+2,FIND("x",Table3[[#This Row],['[4']]],7)-(FIND("x",Table3[[#This Row],['[4']]],1)+2))</f>
        <v xml:space="preserve">810 </v>
      </c>
      <c r="R25" s="2" t="str">
        <f>RIGHT(Table3[[#This Row],['[4']]],LEN(Table3[[#This Row],['[4']]])-(FIND("x",Table3[[#This Row],['[4']]],7)+1))</f>
        <v>2180</v>
      </c>
      <c r="S25" s="2"/>
      <c r="T25" s="2">
        <f t="shared" si="0"/>
        <v>1.2360599999999999</v>
      </c>
    </row>
    <row r="26" spans="1:20" ht="30" x14ac:dyDescent="0.25">
      <c r="A26" s="31"/>
      <c r="B26" s="1" t="s">
        <v>2024</v>
      </c>
      <c r="C26" s="31" t="s">
        <v>9</v>
      </c>
      <c r="D26" s="34" t="s">
        <v>2025</v>
      </c>
      <c r="E26" s="31">
        <v>41</v>
      </c>
      <c r="F26" s="16">
        <v>1</v>
      </c>
      <c r="G26" s="16" t="s">
        <v>1835</v>
      </c>
      <c r="H26" s="31" t="s">
        <v>1978</v>
      </c>
      <c r="I26" s="31" t="s">
        <v>43</v>
      </c>
      <c r="J26" s="31" t="s">
        <v>1993</v>
      </c>
      <c r="K26" s="31" t="s">
        <v>104</v>
      </c>
      <c r="L26" s="31" t="s">
        <v>986</v>
      </c>
      <c r="M26" s="31" t="s">
        <v>1818</v>
      </c>
      <c r="N26" s="31" t="s">
        <v>282</v>
      </c>
      <c r="O26" s="1" t="s">
        <v>275</v>
      </c>
      <c r="P26" s="2" t="str">
        <f>LEFT(Table3[[#This Row],['[4']]],FIND(" ",Table3[[#This Row],['[4']]],1)-1)</f>
        <v>643</v>
      </c>
      <c r="Q26" s="2" t="str">
        <f>MID(Table3[[#This Row],['[4']]],FIND("x",Table3[[#This Row],['[4']]],1)+2,FIND("x",Table3[[#This Row],['[4']]],7)-(FIND("x",Table3[[#This Row],['[4']]],1)+2))</f>
        <v xml:space="preserve">575 </v>
      </c>
      <c r="R26" s="2" t="str">
        <f>RIGHT(Table3[[#This Row],['[4']]],LEN(Table3[[#This Row],['[4']]])-(FIND("x",Table3[[#This Row],['[4']]],7)+1))</f>
        <v>617</v>
      </c>
      <c r="S26" s="2"/>
      <c r="T26" s="2">
        <f t="shared" si="0"/>
        <v>0.22812032500000001</v>
      </c>
    </row>
    <row r="27" spans="1:20" ht="30" x14ac:dyDescent="0.25">
      <c r="A27" s="31"/>
      <c r="B27" s="1" t="s">
        <v>2024</v>
      </c>
      <c r="C27" s="31" t="s">
        <v>9</v>
      </c>
      <c r="D27" s="34" t="s">
        <v>2025</v>
      </c>
      <c r="E27" s="31">
        <v>41</v>
      </c>
      <c r="F27" s="16">
        <v>1</v>
      </c>
      <c r="G27" s="16" t="s">
        <v>1835</v>
      </c>
      <c r="H27" s="31" t="s">
        <v>1978</v>
      </c>
      <c r="I27" s="31" t="s">
        <v>25</v>
      </c>
      <c r="J27" s="31" t="s">
        <v>1979</v>
      </c>
      <c r="K27" s="31" t="s">
        <v>104</v>
      </c>
      <c r="L27" s="31" t="s">
        <v>986</v>
      </c>
      <c r="M27" s="31" t="s">
        <v>1818</v>
      </c>
      <c r="N27" s="31" t="s">
        <v>282</v>
      </c>
      <c r="O27" s="1" t="s">
        <v>275</v>
      </c>
      <c r="P27" s="2" t="str">
        <f>LEFT(Table3[[#This Row],['[4']]],FIND(" ",Table3[[#This Row],['[4']]],1)-1)</f>
        <v>643</v>
      </c>
      <c r="Q27" s="2" t="str">
        <f>MID(Table3[[#This Row],['[4']]],FIND("x",Table3[[#This Row],['[4']]],1)+2,FIND("x",Table3[[#This Row],['[4']]],7)-(FIND("x",Table3[[#This Row],['[4']]],1)+2))</f>
        <v xml:space="preserve">575 </v>
      </c>
      <c r="R27" s="2" t="str">
        <f>RIGHT(Table3[[#This Row],['[4']]],LEN(Table3[[#This Row],['[4']]])-(FIND("x",Table3[[#This Row],['[4']]],7)+1))</f>
        <v>617</v>
      </c>
      <c r="S27" s="2"/>
      <c r="T27" s="2">
        <f t="shared" si="0"/>
        <v>0.22812032500000001</v>
      </c>
    </row>
    <row r="28" spans="1:20" ht="30" x14ac:dyDescent="0.25">
      <c r="A28" s="31"/>
      <c r="B28" s="1" t="s">
        <v>2026</v>
      </c>
      <c r="C28" s="31" t="s">
        <v>9</v>
      </c>
      <c r="D28" s="34" t="s">
        <v>2027</v>
      </c>
      <c r="E28" s="31">
        <v>63</v>
      </c>
      <c r="F28" s="16">
        <v>1</v>
      </c>
      <c r="G28" s="16" t="s">
        <v>1835</v>
      </c>
      <c r="H28" s="31" t="s">
        <v>1978</v>
      </c>
      <c r="I28" s="31" t="s">
        <v>25</v>
      </c>
      <c r="J28" s="31" t="s">
        <v>1985</v>
      </c>
      <c r="K28" s="31" t="s">
        <v>104</v>
      </c>
      <c r="L28" s="31" t="s">
        <v>1988</v>
      </c>
      <c r="M28" s="31" t="s">
        <v>1818</v>
      </c>
      <c r="N28" s="31" t="s">
        <v>282</v>
      </c>
      <c r="O28" s="1" t="s">
        <v>275</v>
      </c>
      <c r="P28" s="2" t="str">
        <f>LEFT(Table3[[#This Row],['[4']]],FIND(" ",Table3[[#This Row],['[4']]],1)-1)</f>
        <v>730</v>
      </c>
      <c r="Q28" s="2" t="str">
        <f>MID(Table3[[#This Row],['[4']]],FIND("x",Table3[[#This Row],['[4']]],1)+2,FIND("x",Table3[[#This Row],['[4']]],7)-(FIND("x",Table3[[#This Row],['[4']]],1)+2))</f>
        <v xml:space="preserve">620 </v>
      </c>
      <c r="R28" s="2" t="str">
        <f>RIGHT(Table3[[#This Row],['[4']]],LEN(Table3[[#This Row],['[4']]])-(FIND("x",Table3[[#This Row],['[4']]],7)+1))</f>
        <v>1750</v>
      </c>
      <c r="S28" s="2"/>
      <c r="T28" s="2">
        <f t="shared" si="0"/>
        <v>0.79205000000000003</v>
      </c>
    </row>
    <row r="29" spans="1:20" ht="30" x14ac:dyDescent="0.25">
      <c r="A29" s="31"/>
      <c r="B29" s="1" t="s">
        <v>2026</v>
      </c>
      <c r="C29" s="31" t="s">
        <v>9</v>
      </c>
      <c r="D29" s="34" t="s">
        <v>2027</v>
      </c>
      <c r="E29" s="31">
        <v>63</v>
      </c>
      <c r="F29" s="16">
        <v>1</v>
      </c>
      <c r="G29" s="16" t="s">
        <v>1835</v>
      </c>
      <c r="H29" s="31" t="s">
        <v>1978</v>
      </c>
      <c r="I29" s="31" t="s">
        <v>43</v>
      </c>
      <c r="J29" s="31" t="s">
        <v>2012</v>
      </c>
      <c r="K29" s="31" t="s">
        <v>27</v>
      </c>
      <c r="L29" s="31" t="s">
        <v>2002</v>
      </c>
      <c r="M29" s="31" t="s">
        <v>1818</v>
      </c>
      <c r="N29" s="31" t="s">
        <v>2028</v>
      </c>
      <c r="O29" s="1" t="s">
        <v>275</v>
      </c>
      <c r="P29" s="2" t="str">
        <f>LEFT(Table3[[#This Row],['[4']]],FIND(" ",Table3[[#This Row],['[4']]],1)-1)</f>
        <v>730</v>
      </c>
      <c r="Q29" s="2" t="str">
        <f>MID(Table3[[#This Row],['[4']]],FIND("x",Table3[[#This Row],['[4']]],1)+2,FIND("x",Table3[[#This Row],['[4']]],7)-(FIND("x",Table3[[#This Row],['[4']]],1)+2))</f>
        <v xml:space="preserve">620 </v>
      </c>
      <c r="R29" s="2" t="str">
        <f>RIGHT(Table3[[#This Row],['[4']]],LEN(Table3[[#This Row],['[4']]])-(FIND("x",Table3[[#This Row],['[4']]],7)+1))</f>
        <v>1750</v>
      </c>
      <c r="S29" s="2"/>
      <c r="T29" s="2">
        <f t="shared" si="0"/>
        <v>0.79205000000000003</v>
      </c>
    </row>
    <row r="30" spans="1:20" ht="30" x14ac:dyDescent="0.25">
      <c r="A30" s="31"/>
      <c r="B30" s="1" t="s">
        <v>2029</v>
      </c>
      <c r="C30" s="31" t="s">
        <v>9</v>
      </c>
      <c r="D30" s="34" t="s">
        <v>2030</v>
      </c>
      <c r="E30" s="31">
        <v>10</v>
      </c>
      <c r="F30" s="16">
        <v>1</v>
      </c>
      <c r="G30" s="16" t="s">
        <v>1835</v>
      </c>
      <c r="H30" s="31" t="s">
        <v>1978</v>
      </c>
      <c r="I30" s="31" t="s">
        <v>25</v>
      </c>
      <c r="J30" s="31" t="s">
        <v>2035</v>
      </c>
      <c r="K30" s="31" t="s">
        <v>104</v>
      </c>
      <c r="L30" s="31" t="s">
        <v>1988</v>
      </c>
      <c r="M30" s="31" t="s">
        <v>1818</v>
      </c>
      <c r="N30" s="31" t="s">
        <v>282</v>
      </c>
      <c r="O30" s="1" t="s">
        <v>275</v>
      </c>
      <c r="P30" s="2" t="str">
        <f>LEFT(Table3[[#This Row],['[4']]],FIND(" ",Table3[[#This Row],['[4']]],1)-1)</f>
        <v>500</v>
      </c>
      <c r="Q30" s="2" t="str">
        <f>MID(Table3[[#This Row],['[4']]],FIND("x",Table3[[#This Row],['[4']]],1)+2,FIND("x",Table3[[#This Row],['[4']]],7)-(FIND("x",Table3[[#This Row],['[4']]],1)+2))</f>
        <v xml:space="preserve">500 </v>
      </c>
      <c r="R30" s="2" t="str">
        <f>RIGHT(Table3[[#This Row],['[4']]],LEN(Table3[[#This Row],['[4']]])-(FIND("x",Table3[[#This Row],['[4']]],7)+1))</f>
        <v>680</v>
      </c>
      <c r="S30" s="2"/>
      <c r="T30" s="2">
        <f t="shared" si="0"/>
        <v>0.17</v>
      </c>
    </row>
    <row r="31" spans="1:20" ht="30" x14ac:dyDescent="0.25">
      <c r="A31" s="31"/>
      <c r="B31" s="1" t="s">
        <v>2031</v>
      </c>
      <c r="C31" s="31" t="s">
        <v>9</v>
      </c>
      <c r="D31" s="34" t="s">
        <v>2032</v>
      </c>
      <c r="E31" s="31">
        <v>7</v>
      </c>
      <c r="F31" s="16">
        <v>1</v>
      </c>
      <c r="G31" s="16" t="s">
        <v>1835</v>
      </c>
      <c r="H31" s="31" t="s">
        <v>1978</v>
      </c>
      <c r="I31" s="31" t="s">
        <v>25</v>
      </c>
      <c r="J31" s="31" t="s">
        <v>247</v>
      </c>
      <c r="K31" s="31" t="s">
        <v>104</v>
      </c>
      <c r="L31" s="31" t="s">
        <v>1988</v>
      </c>
      <c r="M31" s="31" t="s">
        <v>1818</v>
      </c>
      <c r="N31" s="31" t="s">
        <v>282</v>
      </c>
      <c r="O31" s="1" t="s">
        <v>275</v>
      </c>
      <c r="P31" s="2" t="str">
        <f>LEFT(Table3[[#This Row],['[4']]],FIND(" ",Table3[[#This Row],['[4']]],1)-1)</f>
        <v>220</v>
      </c>
      <c r="Q31" s="2" t="str">
        <f>MID(Table3[[#This Row],['[4']]],FIND("x",Table3[[#This Row],['[4']]],1)+2,FIND("x",Table3[[#This Row],['[4']]],7)-(FIND("x",Table3[[#This Row],['[4']]],1)+2))</f>
        <v xml:space="preserve">530 </v>
      </c>
      <c r="R31" s="2" t="str">
        <f>RIGHT(Table3[[#This Row],['[4']]],LEN(Table3[[#This Row],['[4']]])-(FIND("x",Table3[[#This Row],['[4']]],7)+1))</f>
        <v>500</v>
      </c>
      <c r="S31" s="2"/>
      <c r="T31" s="2">
        <f t="shared" si="0"/>
        <v>5.8299999999999998E-2</v>
      </c>
    </row>
    <row r="32" spans="1:20" ht="30" x14ac:dyDescent="0.25">
      <c r="A32" s="31"/>
      <c r="B32" s="1" t="s">
        <v>2031</v>
      </c>
      <c r="C32" s="31" t="s">
        <v>9</v>
      </c>
      <c r="D32" s="34" t="s">
        <v>2033</v>
      </c>
      <c r="E32" s="31">
        <v>10</v>
      </c>
      <c r="F32" s="16">
        <v>1</v>
      </c>
      <c r="G32" s="16" t="s">
        <v>1835</v>
      </c>
      <c r="H32" s="31" t="s">
        <v>2019</v>
      </c>
      <c r="I32" s="31" t="s">
        <v>43</v>
      </c>
      <c r="J32" s="31" t="s">
        <v>1982</v>
      </c>
      <c r="K32" s="31" t="s">
        <v>104</v>
      </c>
      <c r="L32" s="31" t="s">
        <v>987</v>
      </c>
      <c r="M32" s="31" t="s">
        <v>1818</v>
      </c>
      <c r="N32" s="31" t="s">
        <v>282</v>
      </c>
      <c r="O32" s="1" t="s">
        <v>275</v>
      </c>
      <c r="P32" s="2" t="str">
        <f>LEFT(Table3[[#This Row],['[4']]],FIND(" ",Table3[[#This Row],['[4']]],1)-1)</f>
        <v>500</v>
      </c>
      <c r="Q32" s="2" t="str">
        <f>MID(Table3[[#This Row],['[4']]],FIND("x",Table3[[#This Row],['[4']]],1)+2,FIND("x",Table3[[#This Row],['[4']]],7)-(FIND("x",Table3[[#This Row],['[4']]],1)+2))</f>
        <v xml:space="preserve">600 </v>
      </c>
      <c r="R32" s="2" t="str">
        <f>RIGHT(Table3[[#This Row],['[4']]],LEN(Table3[[#This Row],['[4']]])-(FIND("x",Table3[[#This Row],['[4']]],7)+1))</f>
        <v>500</v>
      </c>
      <c r="S32" s="2"/>
      <c r="T32" s="2">
        <f t="shared" si="0"/>
        <v>0.15</v>
      </c>
    </row>
    <row r="33" spans="1:20" ht="30" x14ac:dyDescent="0.25">
      <c r="A33" s="31"/>
      <c r="B33" s="1" t="s">
        <v>1125</v>
      </c>
      <c r="C33" s="31" t="s">
        <v>8</v>
      </c>
      <c r="D33" s="34" t="s">
        <v>2034</v>
      </c>
      <c r="E33" s="31">
        <v>20</v>
      </c>
      <c r="F33" s="16">
        <v>1</v>
      </c>
      <c r="G33" s="16" t="s">
        <v>1835</v>
      </c>
      <c r="H33" s="31" t="s">
        <v>1978</v>
      </c>
      <c r="I33" s="31" t="s">
        <v>25</v>
      </c>
      <c r="J33" s="31" t="s">
        <v>2035</v>
      </c>
      <c r="K33" s="26" t="s">
        <v>104</v>
      </c>
      <c r="L33" s="26" t="s">
        <v>987</v>
      </c>
      <c r="M33" s="31" t="s">
        <v>1818</v>
      </c>
      <c r="N33" s="31" t="s">
        <v>282</v>
      </c>
      <c r="O33" s="1" t="s">
        <v>275</v>
      </c>
      <c r="P33" s="2" t="str">
        <f>LEFT(Table3[[#This Row],['[4']]],FIND(" ",Table3[[#This Row],['[4']]],1)-1)</f>
        <v>1200</v>
      </c>
      <c r="Q33" s="2" t="str">
        <f>MID(Table3[[#This Row],['[4']]],FIND("x",Table3[[#This Row],['[4']]],1)+2,FIND("x",Table3[[#This Row],['[4']]],7)-(FIND("x",Table3[[#This Row],['[4']]],1)+2))</f>
        <v xml:space="preserve">600 </v>
      </c>
      <c r="R33" s="2" t="str">
        <f>RIGHT(Table3[[#This Row],['[4']]],LEN(Table3[[#This Row],['[4']]])-(FIND("x",Table3[[#This Row],['[4']]],7)+1))</f>
        <v>770</v>
      </c>
      <c r="S33" s="2"/>
      <c r="T33" s="2">
        <f t="shared" si="0"/>
        <v>0.5544</v>
      </c>
    </row>
    <row r="34" spans="1:20" ht="30" x14ac:dyDescent="0.25">
      <c r="A34" s="31"/>
      <c r="B34" s="1" t="s">
        <v>1125</v>
      </c>
      <c r="C34" s="31" t="s">
        <v>8</v>
      </c>
      <c r="D34" s="34" t="s">
        <v>2034</v>
      </c>
      <c r="E34" s="31">
        <v>20</v>
      </c>
      <c r="F34" s="16">
        <v>1</v>
      </c>
      <c r="G34" s="16" t="s">
        <v>1835</v>
      </c>
      <c r="H34" s="31" t="s">
        <v>1978</v>
      </c>
      <c r="I34" s="31" t="s">
        <v>25</v>
      </c>
      <c r="J34" s="31" t="s">
        <v>2035</v>
      </c>
      <c r="K34" s="26" t="s">
        <v>104</v>
      </c>
      <c r="L34" s="26" t="s">
        <v>987</v>
      </c>
      <c r="M34" s="31" t="s">
        <v>1818</v>
      </c>
      <c r="N34" s="31" t="s">
        <v>282</v>
      </c>
      <c r="O34" s="1" t="s">
        <v>275</v>
      </c>
      <c r="P34" s="2" t="str">
        <f>LEFT(Table3[[#This Row],['[4']]],FIND(" ",Table3[[#This Row],['[4']]],1)-1)</f>
        <v>1200</v>
      </c>
      <c r="Q34" s="2" t="str">
        <f>MID(Table3[[#This Row],['[4']]],FIND("x",Table3[[#This Row],['[4']]],1)+2,FIND("x",Table3[[#This Row],['[4']]],7)-(FIND("x",Table3[[#This Row],['[4']]],1)+2))</f>
        <v xml:space="preserve">600 </v>
      </c>
      <c r="R34" s="2" t="str">
        <f>RIGHT(Table3[[#This Row],['[4']]],LEN(Table3[[#This Row],['[4']]])-(FIND("x",Table3[[#This Row],['[4']]],7)+1))</f>
        <v>770</v>
      </c>
      <c r="S34" s="2"/>
      <c r="T34" s="2">
        <f t="shared" si="0"/>
        <v>0.5544</v>
      </c>
    </row>
    <row r="35" spans="1:20" ht="30" x14ac:dyDescent="0.25">
      <c r="A35" s="31"/>
      <c r="B35" s="1" t="s">
        <v>2036</v>
      </c>
      <c r="C35" s="31" t="s">
        <v>8</v>
      </c>
      <c r="D35" s="34" t="s">
        <v>2037</v>
      </c>
      <c r="E35" s="31">
        <v>20</v>
      </c>
      <c r="F35" s="16">
        <v>1</v>
      </c>
      <c r="G35" s="16" t="s">
        <v>1835</v>
      </c>
      <c r="H35" s="31" t="s">
        <v>1978</v>
      </c>
      <c r="I35" s="31" t="s">
        <v>43</v>
      </c>
      <c r="J35" s="31" t="s">
        <v>2012</v>
      </c>
      <c r="K35" s="26" t="s">
        <v>104</v>
      </c>
      <c r="L35" s="26" t="s">
        <v>987</v>
      </c>
      <c r="M35" s="31" t="s">
        <v>1818</v>
      </c>
      <c r="N35" s="31" t="s">
        <v>282</v>
      </c>
      <c r="O35" s="1" t="s">
        <v>275</v>
      </c>
      <c r="P35" s="2" t="str">
        <f>LEFT(Table3[[#This Row],['[4']]],FIND(" ",Table3[[#This Row],['[4']]],1)-1)</f>
        <v>1800</v>
      </c>
      <c r="Q35" s="2" t="str">
        <f>MID(Table3[[#This Row],['[4']]],FIND("x",Table3[[#This Row],['[4']]],1)+2,FIND("x",Table3[[#This Row],['[4']]],7)-(FIND("x",Table3[[#This Row],['[4']]],1)+2))</f>
        <v xml:space="preserve">1050 </v>
      </c>
      <c r="R35" s="2" t="str">
        <f>RIGHT(Table3[[#This Row],['[4']]],LEN(Table3[[#This Row],['[4']]])-(FIND("x",Table3[[#This Row],['[4']]],7)+1))</f>
        <v>750</v>
      </c>
      <c r="S35" s="2"/>
      <c r="T35" s="2">
        <f t="shared" si="0"/>
        <v>1.4175</v>
      </c>
    </row>
    <row r="36" spans="1:20" ht="30" x14ac:dyDescent="0.25">
      <c r="A36" s="31"/>
      <c r="B36" s="1" t="s">
        <v>612</v>
      </c>
      <c r="C36" s="31" t="s">
        <v>13</v>
      </c>
      <c r="D36" s="34" t="s">
        <v>2038</v>
      </c>
      <c r="E36" s="31">
        <v>8</v>
      </c>
      <c r="F36" s="16">
        <v>1</v>
      </c>
      <c r="G36" s="16" t="s">
        <v>1835</v>
      </c>
      <c r="H36" s="31" t="s">
        <v>1978</v>
      </c>
      <c r="I36" s="31" t="s">
        <v>25</v>
      </c>
      <c r="J36" s="31" t="s">
        <v>1985</v>
      </c>
      <c r="K36" s="26" t="s">
        <v>104</v>
      </c>
      <c r="L36" s="26" t="s">
        <v>987</v>
      </c>
      <c r="M36" s="31" t="s">
        <v>1818</v>
      </c>
      <c r="N36" s="31" t="s">
        <v>282</v>
      </c>
      <c r="O36" s="1" t="s">
        <v>275</v>
      </c>
      <c r="P36" s="2" t="str">
        <f>LEFT(Table3[[#This Row],['[4']]],FIND(" ",Table3[[#This Row],['[4']]],1)-1)</f>
        <v>1500</v>
      </c>
      <c r="Q36" s="2" t="str">
        <f>MID(Table3[[#This Row],['[4']]],FIND("x",Table3[[#This Row],['[4']]],1)+2,FIND("x",Table3[[#This Row],['[4']]],7)-(FIND("x",Table3[[#This Row],['[4']]],1)+2))</f>
        <v xml:space="preserve">795 </v>
      </c>
      <c r="R36" s="2" t="str">
        <f>RIGHT(Table3[[#This Row],['[4']]],LEN(Table3[[#This Row],['[4']]])-(FIND("x",Table3[[#This Row],['[4']]],7)+1))</f>
        <v>880</v>
      </c>
      <c r="S36" s="2"/>
      <c r="T36" s="2">
        <f t="shared" si="0"/>
        <v>1.0494000000000001</v>
      </c>
    </row>
    <row r="37" spans="1:20" ht="30" x14ac:dyDescent="0.25">
      <c r="A37" s="31"/>
      <c r="B37" s="1" t="s">
        <v>612</v>
      </c>
      <c r="C37" s="31" t="s">
        <v>13</v>
      </c>
      <c r="D37" s="34" t="s">
        <v>2038</v>
      </c>
      <c r="E37" s="31">
        <v>8</v>
      </c>
      <c r="F37" s="16">
        <v>1</v>
      </c>
      <c r="G37" s="16" t="s">
        <v>1835</v>
      </c>
      <c r="H37" s="31" t="s">
        <v>1978</v>
      </c>
      <c r="I37" s="31" t="s">
        <v>25</v>
      </c>
      <c r="J37" s="31" t="s">
        <v>247</v>
      </c>
      <c r="K37" s="26" t="s">
        <v>104</v>
      </c>
      <c r="L37" s="26" t="s">
        <v>987</v>
      </c>
      <c r="M37" s="31" t="s">
        <v>1818</v>
      </c>
      <c r="N37" s="31" t="s">
        <v>282</v>
      </c>
      <c r="O37" s="1" t="s">
        <v>275</v>
      </c>
      <c r="P37" s="2" t="str">
        <f>LEFT(Table3[[#This Row],['[4']]],FIND(" ",Table3[[#This Row],['[4']]],1)-1)</f>
        <v>1500</v>
      </c>
      <c r="Q37" s="2" t="str">
        <f>MID(Table3[[#This Row],['[4']]],FIND("x",Table3[[#This Row],['[4']]],1)+2,FIND("x",Table3[[#This Row],['[4']]],7)-(FIND("x",Table3[[#This Row],['[4']]],1)+2))</f>
        <v xml:space="preserve">795 </v>
      </c>
      <c r="R37" s="2" t="str">
        <f>RIGHT(Table3[[#This Row],['[4']]],LEN(Table3[[#This Row],['[4']]])-(FIND("x",Table3[[#This Row],['[4']]],7)+1))</f>
        <v>880</v>
      </c>
      <c r="S37" s="2"/>
      <c r="T37" s="2">
        <f t="shared" si="0"/>
        <v>1.0494000000000001</v>
      </c>
    </row>
    <row r="38" spans="1:20" ht="30" x14ac:dyDescent="0.25">
      <c r="A38" s="31"/>
      <c r="B38" s="1" t="s">
        <v>612</v>
      </c>
      <c r="C38" s="31" t="s">
        <v>13</v>
      </c>
      <c r="D38" s="34" t="s">
        <v>2038</v>
      </c>
      <c r="E38" s="31">
        <v>8</v>
      </c>
      <c r="F38" s="16">
        <v>1</v>
      </c>
      <c r="G38" s="16" t="s">
        <v>1835</v>
      </c>
      <c r="H38" s="31" t="s">
        <v>1978</v>
      </c>
      <c r="I38" s="31" t="s">
        <v>43</v>
      </c>
      <c r="J38" s="31" t="s">
        <v>1993</v>
      </c>
      <c r="K38" s="26" t="s">
        <v>104</v>
      </c>
      <c r="L38" s="26" t="s">
        <v>987</v>
      </c>
      <c r="M38" s="31" t="s">
        <v>1818</v>
      </c>
      <c r="N38" s="31" t="s">
        <v>282</v>
      </c>
      <c r="O38" s="1" t="s">
        <v>275</v>
      </c>
      <c r="P38" s="2" t="str">
        <f>LEFT(Table3[[#This Row],['[4']]],FIND(" ",Table3[[#This Row],['[4']]],1)-1)</f>
        <v>1500</v>
      </c>
      <c r="Q38" s="2" t="str">
        <f>MID(Table3[[#This Row],['[4']]],FIND("x",Table3[[#This Row],['[4']]],1)+2,FIND("x",Table3[[#This Row],['[4']]],7)-(FIND("x",Table3[[#This Row],['[4']]],1)+2))</f>
        <v xml:space="preserve">795 </v>
      </c>
      <c r="R38" s="2" t="str">
        <f>RIGHT(Table3[[#This Row],['[4']]],LEN(Table3[[#This Row],['[4']]])-(FIND("x",Table3[[#This Row],['[4']]],7)+1))</f>
        <v>880</v>
      </c>
      <c r="S38" s="2"/>
      <c r="T38" s="2">
        <f t="shared" si="0"/>
        <v>1.0494000000000001</v>
      </c>
    </row>
    <row r="39" spans="1:20" ht="30" x14ac:dyDescent="0.25">
      <c r="A39" s="31"/>
      <c r="B39" s="1" t="s">
        <v>612</v>
      </c>
      <c r="C39" s="31" t="s">
        <v>13</v>
      </c>
      <c r="D39" s="34" t="s">
        <v>2038</v>
      </c>
      <c r="E39" s="31">
        <v>8</v>
      </c>
      <c r="F39" s="16">
        <v>1</v>
      </c>
      <c r="G39" s="16" t="s">
        <v>1835</v>
      </c>
      <c r="H39" s="31" t="s">
        <v>1978</v>
      </c>
      <c r="I39" s="31" t="s">
        <v>43</v>
      </c>
      <c r="J39" s="31" t="s">
        <v>1993</v>
      </c>
      <c r="K39" s="26" t="s">
        <v>104</v>
      </c>
      <c r="L39" s="26" t="s">
        <v>987</v>
      </c>
      <c r="M39" s="31" t="s">
        <v>1818</v>
      </c>
      <c r="N39" s="31" t="s">
        <v>282</v>
      </c>
      <c r="O39" s="1" t="s">
        <v>275</v>
      </c>
      <c r="P39" s="2" t="str">
        <f>LEFT(Table3[[#This Row],['[4']]],FIND(" ",Table3[[#This Row],['[4']]],1)-1)</f>
        <v>1500</v>
      </c>
      <c r="Q39" s="2" t="str">
        <f>MID(Table3[[#This Row],['[4']]],FIND("x",Table3[[#This Row],['[4']]],1)+2,FIND("x",Table3[[#This Row],['[4']]],7)-(FIND("x",Table3[[#This Row],['[4']]],1)+2))</f>
        <v xml:space="preserve">795 </v>
      </c>
      <c r="R39" s="2" t="str">
        <f>RIGHT(Table3[[#This Row],['[4']]],LEN(Table3[[#This Row],['[4']]])-(FIND("x",Table3[[#This Row],['[4']]],7)+1))</f>
        <v>880</v>
      </c>
      <c r="S39" s="2"/>
      <c r="T39" s="2">
        <f t="shared" si="0"/>
        <v>1.0494000000000001</v>
      </c>
    </row>
    <row r="40" spans="1:20" ht="30" x14ac:dyDescent="0.25">
      <c r="A40" s="31"/>
      <c r="B40" s="1" t="s">
        <v>612</v>
      </c>
      <c r="C40" s="31" t="s">
        <v>13</v>
      </c>
      <c r="D40" s="34" t="s">
        <v>2038</v>
      </c>
      <c r="E40" s="31">
        <v>8</v>
      </c>
      <c r="F40" s="16">
        <v>1</v>
      </c>
      <c r="G40" s="16" t="s">
        <v>1835</v>
      </c>
      <c r="H40" s="31" t="s">
        <v>1978</v>
      </c>
      <c r="I40" s="31" t="s">
        <v>43</v>
      </c>
      <c r="J40" s="31" t="s">
        <v>1993</v>
      </c>
      <c r="K40" s="26" t="s">
        <v>104</v>
      </c>
      <c r="L40" s="26" t="s">
        <v>987</v>
      </c>
      <c r="M40" s="31" t="s">
        <v>1818</v>
      </c>
      <c r="N40" s="31" t="s">
        <v>282</v>
      </c>
      <c r="O40" s="1" t="s">
        <v>275</v>
      </c>
      <c r="P40" s="2" t="str">
        <f>LEFT(Table3[[#This Row],['[4']]],FIND(" ",Table3[[#This Row],['[4']]],1)-1)</f>
        <v>1500</v>
      </c>
      <c r="Q40" s="2" t="str">
        <f>MID(Table3[[#This Row],['[4']]],FIND("x",Table3[[#This Row],['[4']]],1)+2,FIND("x",Table3[[#This Row],['[4']]],7)-(FIND("x",Table3[[#This Row],['[4']]],1)+2))</f>
        <v xml:space="preserve">795 </v>
      </c>
      <c r="R40" s="2" t="str">
        <f>RIGHT(Table3[[#This Row],['[4']]],LEN(Table3[[#This Row],['[4']]])-(FIND("x",Table3[[#This Row],['[4']]],7)+1))</f>
        <v>880</v>
      </c>
      <c r="S40" s="2"/>
      <c r="T40" s="2">
        <f t="shared" si="0"/>
        <v>1.0494000000000001</v>
      </c>
    </row>
    <row r="41" spans="1:20" ht="30" x14ac:dyDescent="0.25">
      <c r="A41" s="31"/>
      <c r="B41" s="1" t="s">
        <v>612</v>
      </c>
      <c r="C41" s="31" t="s">
        <v>13</v>
      </c>
      <c r="D41" s="34" t="s">
        <v>2038</v>
      </c>
      <c r="E41" s="31">
        <v>8</v>
      </c>
      <c r="F41" s="16">
        <v>1</v>
      </c>
      <c r="G41" s="16" t="s">
        <v>1835</v>
      </c>
      <c r="H41" s="31" t="s">
        <v>1978</v>
      </c>
      <c r="I41" s="31" t="s">
        <v>43</v>
      </c>
      <c r="J41" s="31" t="s">
        <v>1993</v>
      </c>
      <c r="K41" s="26" t="s">
        <v>104</v>
      </c>
      <c r="L41" s="26" t="s">
        <v>987</v>
      </c>
      <c r="M41" s="31" t="s">
        <v>1818</v>
      </c>
      <c r="N41" s="31" t="s">
        <v>282</v>
      </c>
      <c r="O41" s="1" t="s">
        <v>275</v>
      </c>
      <c r="P41" s="2" t="str">
        <f>LEFT(Table3[[#This Row],['[4']]],FIND(" ",Table3[[#This Row],['[4']]],1)-1)</f>
        <v>1500</v>
      </c>
      <c r="Q41" s="2" t="str">
        <f>MID(Table3[[#This Row],['[4']]],FIND("x",Table3[[#This Row],['[4']]],1)+2,FIND("x",Table3[[#This Row],['[4']]],7)-(FIND("x",Table3[[#This Row],['[4']]],1)+2))</f>
        <v xml:space="preserve">795 </v>
      </c>
      <c r="R41" s="2" t="str">
        <f>RIGHT(Table3[[#This Row],['[4']]],LEN(Table3[[#This Row],['[4']]])-(FIND("x",Table3[[#This Row],['[4']]],7)+1))</f>
        <v>880</v>
      </c>
      <c r="S41" s="2"/>
      <c r="T41" s="2">
        <f t="shared" si="0"/>
        <v>1.0494000000000001</v>
      </c>
    </row>
    <row r="42" spans="1:20" ht="30" x14ac:dyDescent="0.25">
      <c r="A42" s="31"/>
      <c r="B42" s="1" t="s">
        <v>612</v>
      </c>
      <c r="C42" s="31" t="s">
        <v>13</v>
      </c>
      <c r="D42" s="34" t="s">
        <v>2038</v>
      </c>
      <c r="E42" s="31">
        <v>8</v>
      </c>
      <c r="F42" s="16">
        <v>2</v>
      </c>
      <c r="G42" s="16" t="s">
        <v>1835</v>
      </c>
      <c r="H42" s="31" t="s">
        <v>2019</v>
      </c>
      <c r="I42" s="31" t="s">
        <v>43</v>
      </c>
      <c r="J42" s="31" t="s">
        <v>1993</v>
      </c>
      <c r="K42" s="26" t="s">
        <v>104</v>
      </c>
      <c r="L42" s="26" t="s">
        <v>987</v>
      </c>
      <c r="M42" s="31" t="s">
        <v>1818</v>
      </c>
      <c r="N42" s="31" t="s">
        <v>282</v>
      </c>
      <c r="O42" s="1" t="s">
        <v>275</v>
      </c>
      <c r="P42" s="2" t="str">
        <f>LEFT(Table3[[#This Row],['[4']]],FIND(" ",Table3[[#This Row],['[4']]],1)-1)</f>
        <v>1500</v>
      </c>
      <c r="Q42" s="2" t="str">
        <f>MID(Table3[[#This Row],['[4']]],FIND("x",Table3[[#This Row],['[4']]],1)+2,FIND("x",Table3[[#This Row],['[4']]],7)-(FIND("x",Table3[[#This Row],['[4']]],1)+2))</f>
        <v xml:space="preserve">795 </v>
      </c>
      <c r="R42" s="2" t="str">
        <f>RIGHT(Table3[[#This Row],['[4']]],LEN(Table3[[#This Row],['[4']]])-(FIND("x",Table3[[#This Row],['[4']]],7)+1))</f>
        <v>880</v>
      </c>
      <c r="S42" s="2"/>
      <c r="T42" s="2">
        <f t="shared" si="0"/>
        <v>1.0494000000000001</v>
      </c>
    </row>
    <row r="43" spans="1:20" ht="30" x14ac:dyDescent="0.25">
      <c r="A43" s="31"/>
      <c r="B43" s="1" t="s">
        <v>2039</v>
      </c>
      <c r="C43" s="31" t="s">
        <v>13</v>
      </c>
      <c r="D43" s="34" t="s">
        <v>2040</v>
      </c>
      <c r="E43" s="31">
        <v>4</v>
      </c>
      <c r="F43" s="16">
        <v>1</v>
      </c>
      <c r="G43" s="16" t="s">
        <v>1835</v>
      </c>
      <c r="H43" s="31" t="s">
        <v>1978</v>
      </c>
      <c r="I43" s="31" t="s">
        <v>43</v>
      </c>
      <c r="J43" s="31" t="s">
        <v>1993</v>
      </c>
      <c r="K43" s="31" t="s">
        <v>104</v>
      </c>
      <c r="L43" s="31" t="s">
        <v>986</v>
      </c>
      <c r="M43" s="31" t="s">
        <v>1818</v>
      </c>
      <c r="N43" s="31" t="s">
        <v>282</v>
      </c>
      <c r="O43" s="1" t="s">
        <v>275</v>
      </c>
      <c r="P43" s="2" t="str">
        <f>LEFT(Table3[[#This Row],['[4']]],FIND(" ",Table3[[#This Row],['[4']]],1)-1)</f>
        <v>1000</v>
      </c>
      <c r="Q43" s="2" t="str">
        <f>MID(Table3[[#This Row],['[4']]],FIND("x",Table3[[#This Row],['[4']]],1)+2,FIND("x",Table3[[#This Row],['[4']]],7)-(FIND("x",Table3[[#This Row],['[4']]],1)+2))</f>
        <v xml:space="preserve">410 </v>
      </c>
      <c r="R43" s="2" t="str">
        <f>RIGHT(Table3[[#This Row],['[4']]],LEN(Table3[[#This Row],['[4']]])-(FIND("x",Table3[[#This Row],['[4']]],7)+1))</f>
        <v>610</v>
      </c>
      <c r="S43" s="2"/>
      <c r="T43" s="2">
        <f t="shared" si="0"/>
        <v>0.25009999999999999</v>
      </c>
    </row>
    <row r="44" spans="1:20" ht="30" x14ac:dyDescent="0.25">
      <c r="A44" s="31"/>
      <c r="B44" s="1" t="s">
        <v>2039</v>
      </c>
      <c r="C44" s="31" t="s">
        <v>13</v>
      </c>
      <c r="D44" s="34" t="s">
        <v>2041</v>
      </c>
      <c r="E44" s="31">
        <v>4</v>
      </c>
      <c r="F44" s="16">
        <v>1</v>
      </c>
      <c r="G44" s="16" t="s">
        <v>1835</v>
      </c>
      <c r="H44" s="31" t="s">
        <v>1978</v>
      </c>
      <c r="I44" s="31" t="s">
        <v>25</v>
      </c>
      <c r="J44" s="31" t="s">
        <v>2035</v>
      </c>
      <c r="K44" s="31" t="s">
        <v>104</v>
      </c>
      <c r="L44" s="31" t="s">
        <v>986</v>
      </c>
      <c r="M44" s="31" t="s">
        <v>1818</v>
      </c>
      <c r="N44" s="31" t="s">
        <v>282</v>
      </c>
      <c r="O44" s="1" t="s">
        <v>275</v>
      </c>
      <c r="P44" s="2" t="str">
        <f>LEFT(Table3[[#This Row],['[4']]],FIND(" ",Table3[[#This Row],['[4']]],1)-1)</f>
        <v>810</v>
      </c>
      <c r="Q44" s="2" t="str">
        <f>MID(Table3[[#This Row],['[4']]],FIND("x",Table3[[#This Row],['[4']]],1)+2,FIND("x",Table3[[#This Row],['[4']]],7)-(FIND("x",Table3[[#This Row],['[4']]],1)+2))</f>
        <v xml:space="preserve">610 </v>
      </c>
      <c r="R44" s="2" t="str">
        <f>RIGHT(Table3[[#This Row],['[4']]],LEN(Table3[[#This Row],['[4']]])-(FIND("x",Table3[[#This Row],['[4']]],7)+1))</f>
        <v>810</v>
      </c>
      <c r="S44" s="2"/>
      <c r="T44" s="2">
        <f t="shared" si="0"/>
        <v>0.40022099999999999</v>
      </c>
    </row>
    <row r="45" spans="1:20" ht="30" x14ac:dyDescent="0.25">
      <c r="A45" s="31"/>
      <c r="B45" s="1" t="s">
        <v>614</v>
      </c>
      <c r="C45" s="31" t="s">
        <v>13</v>
      </c>
      <c r="D45" s="34" t="s">
        <v>2042</v>
      </c>
      <c r="E45" s="31">
        <v>15</v>
      </c>
      <c r="F45" s="16">
        <v>1</v>
      </c>
      <c r="G45" s="16" t="s">
        <v>1835</v>
      </c>
      <c r="H45" s="31" t="s">
        <v>1978</v>
      </c>
      <c r="I45" s="31" t="s">
        <v>25</v>
      </c>
      <c r="J45" s="31" t="s">
        <v>2043</v>
      </c>
      <c r="K45" s="31" t="s">
        <v>104</v>
      </c>
      <c r="L45" s="31" t="s">
        <v>1988</v>
      </c>
      <c r="M45" s="31" t="s">
        <v>1818</v>
      </c>
      <c r="N45" s="31" t="s">
        <v>282</v>
      </c>
      <c r="O45" s="1" t="s">
        <v>275</v>
      </c>
      <c r="P45" s="2" t="str">
        <f>LEFT(Table3[[#This Row],['[4']]],FIND(" ",Table3[[#This Row],['[4']]],1)-1)</f>
        <v>1010</v>
      </c>
      <c r="Q45" s="2" t="str">
        <f>MID(Table3[[#This Row],['[4']]],FIND("x",Table3[[#This Row],['[4']]],1)+2,FIND("x",Table3[[#This Row],['[4']]],7)-(FIND("x",Table3[[#This Row],['[4']]],1)+2))</f>
        <v xml:space="preserve">710 </v>
      </c>
      <c r="R45" s="2" t="str">
        <f>RIGHT(Table3[[#This Row],['[4']]],LEN(Table3[[#This Row],['[4']]])-(FIND("x",Table3[[#This Row],['[4']]],7)+1))</f>
        <v>2000</v>
      </c>
      <c r="S45" s="2"/>
      <c r="T45" s="2">
        <f t="shared" si="0"/>
        <v>1.4341999999999999</v>
      </c>
    </row>
    <row r="46" spans="1:20" ht="30" x14ac:dyDescent="0.25">
      <c r="A46" s="31"/>
      <c r="B46" s="1" t="s">
        <v>614</v>
      </c>
      <c r="C46" s="31" t="s">
        <v>13</v>
      </c>
      <c r="D46" s="34" t="s">
        <v>2042</v>
      </c>
      <c r="E46" s="31">
        <v>15</v>
      </c>
      <c r="F46" s="16">
        <v>1</v>
      </c>
      <c r="G46" s="16" t="s">
        <v>1835</v>
      </c>
      <c r="H46" s="31" t="s">
        <v>1978</v>
      </c>
      <c r="I46" s="31" t="s">
        <v>25</v>
      </c>
      <c r="J46" s="31" t="s">
        <v>2005</v>
      </c>
      <c r="K46" s="31" t="s">
        <v>104</v>
      </c>
      <c r="L46" s="31" t="s">
        <v>986</v>
      </c>
      <c r="M46" s="31" t="s">
        <v>1818</v>
      </c>
      <c r="N46" s="31" t="s">
        <v>282</v>
      </c>
      <c r="O46" s="1" t="s">
        <v>275</v>
      </c>
      <c r="P46" s="2" t="str">
        <f>LEFT(Table3[[#This Row],['[4']]],FIND(" ",Table3[[#This Row],['[4']]],1)-1)</f>
        <v>1010</v>
      </c>
      <c r="Q46" s="2" t="str">
        <f>MID(Table3[[#This Row],['[4']]],FIND("x",Table3[[#This Row],['[4']]],1)+2,FIND("x",Table3[[#This Row],['[4']]],7)-(FIND("x",Table3[[#This Row],['[4']]],1)+2))</f>
        <v xml:space="preserve">710 </v>
      </c>
      <c r="R46" s="2" t="str">
        <f>RIGHT(Table3[[#This Row],['[4']]],LEN(Table3[[#This Row],['[4']]])-(FIND("x",Table3[[#This Row],['[4']]],7)+1))</f>
        <v>2000</v>
      </c>
      <c r="S46" s="2"/>
      <c r="T46" s="2">
        <f t="shared" si="0"/>
        <v>1.4341999999999999</v>
      </c>
    </row>
    <row r="47" spans="1:20" ht="30" x14ac:dyDescent="0.25">
      <c r="A47" s="31"/>
      <c r="B47" s="1" t="s">
        <v>614</v>
      </c>
      <c r="C47" s="31" t="s">
        <v>13</v>
      </c>
      <c r="D47" s="34" t="s">
        <v>2041</v>
      </c>
      <c r="E47" s="31">
        <v>8</v>
      </c>
      <c r="F47" s="16">
        <v>1</v>
      </c>
      <c r="G47" s="16" t="s">
        <v>1835</v>
      </c>
      <c r="H47" s="31" t="s">
        <v>1978</v>
      </c>
      <c r="I47" s="31" t="s">
        <v>43</v>
      </c>
      <c r="J47" s="31" t="s">
        <v>2012</v>
      </c>
      <c r="K47" s="31" t="s">
        <v>104</v>
      </c>
      <c r="L47" s="31" t="s">
        <v>986</v>
      </c>
      <c r="M47" s="31" t="s">
        <v>1818</v>
      </c>
      <c r="N47" s="31" t="s">
        <v>282</v>
      </c>
      <c r="O47" s="1" t="s">
        <v>275</v>
      </c>
      <c r="P47" s="2" t="str">
        <f>LEFT(Table3[[#This Row],['[4']]],FIND(" ",Table3[[#This Row],['[4']]],1)-1)</f>
        <v>810</v>
      </c>
      <c r="Q47" s="2" t="str">
        <f>MID(Table3[[#This Row],['[4']]],FIND("x",Table3[[#This Row],['[4']]],1)+2,FIND("x",Table3[[#This Row],['[4']]],7)-(FIND("x",Table3[[#This Row],['[4']]],1)+2))</f>
        <v xml:space="preserve">610 </v>
      </c>
      <c r="R47" s="2" t="str">
        <f>RIGHT(Table3[[#This Row],['[4']]],LEN(Table3[[#This Row],['[4']]])-(FIND("x",Table3[[#This Row],['[4']]],7)+1))</f>
        <v>810</v>
      </c>
      <c r="S47" s="2"/>
      <c r="T47" s="2">
        <f t="shared" si="0"/>
        <v>0.40022099999999999</v>
      </c>
    </row>
    <row r="48" spans="1:20" ht="30" x14ac:dyDescent="0.25">
      <c r="A48" s="31"/>
      <c r="B48" s="1" t="s">
        <v>2044</v>
      </c>
      <c r="C48" s="31" t="s">
        <v>13</v>
      </c>
      <c r="D48" s="34" t="s">
        <v>2042</v>
      </c>
      <c r="E48" s="31">
        <v>15</v>
      </c>
      <c r="F48" s="16">
        <v>1</v>
      </c>
      <c r="G48" s="16" t="s">
        <v>1835</v>
      </c>
      <c r="H48" s="31" t="s">
        <v>1978</v>
      </c>
      <c r="I48" s="31" t="s">
        <v>43</v>
      </c>
      <c r="J48" s="31" t="s">
        <v>1993</v>
      </c>
      <c r="K48" s="26" t="s">
        <v>104</v>
      </c>
      <c r="L48" s="26" t="s">
        <v>986</v>
      </c>
      <c r="M48" s="31" t="s">
        <v>1818</v>
      </c>
      <c r="N48" s="31" t="s">
        <v>282</v>
      </c>
      <c r="O48" s="1" t="s">
        <v>275</v>
      </c>
      <c r="P48" s="2" t="str">
        <f>LEFT(Table3[[#This Row],['[4']]],FIND(" ",Table3[[#This Row],['[4']]],1)-1)</f>
        <v>1010</v>
      </c>
      <c r="Q48" s="2" t="str">
        <f>MID(Table3[[#This Row],['[4']]],FIND("x",Table3[[#This Row],['[4']]],1)+2,FIND("x",Table3[[#This Row],['[4']]],7)-(FIND("x",Table3[[#This Row],['[4']]],1)+2))</f>
        <v xml:space="preserve">710 </v>
      </c>
      <c r="R48" s="2" t="str">
        <f>RIGHT(Table3[[#This Row],['[4']]],LEN(Table3[[#This Row],['[4']]])-(FIND("x",Table3[[#This Row],['[4']]],7)+1))</f>
        <v>2000</v>
      </c>
      <c r="S48" s="2"/>
      <c r="T48" s="2">
        <f t="shared" si="0"/>
        <v>1.4341999999999999</v>
      </c>
    </row>
    <row r="49" spans="1:20" ht="30" x14ac:dyDescent="0.25">
      <c r="A49" s="31"/>
      <c r="B49" s="1" t="s">
        <v>2044</v>
      </c>
      <c r="C49" s="31" t="s">
        <v>13</v>
      </c>
      <c r="D49" s="34" t="s">
        <v>2041</v>
      </c>
      <c r="E49" s="31">
        <v>8</v>
      </c>
      <c r="F49" s="16">
        <v>1</v>
      </c>
      <c r="G49" s="16" t="s">
        <v>1835</v>
      </c>
      <c r="H49" s="31" t="s">
        <v>1978</v>
      </c>
      <c r="I49" s="31" t="s">
        <v>25</v>
      </c>
      <c r="J49" s="31" t="s">
        <v>247</v>
      </c>
      <c r="K49" s="26" t="s">
        <v>104</v>
      </c>
      <c r="L49" s="26" t="s">
        <v>986</v>
      </c>
      <c r="M49" s="31" t="s">
        <v>1818</v>
      </c>
      <c r="N49" s="31" t="s">
        <v>282</v>
      </c>
      <c r="O49" s="1" t="s">
        <v>275</v>
      </c>
      <c r="P49" s="2" t="str">
        <f>LEFT(Table3[[#This Row],['[4']]],FIND(" ",Table3[[#This Row],['[4']]],1)-1)</f>
        <v>810</v>
      </c>
      <c r="Q49" s="2" t="str">
        <f>MID(Table3[[#This Row],['[4']]],FIND("x",Table3[[#This Row],['[4']]],1)+2,FIND("x",Table3[[#This Row],['[4']]],7)-(FIND("x",Table3[[#This Row],['[4']]],1)+2))</f>
        <v xml:space="preserve">610 </v>
      </c>
      <c r="R49" s="2" t="str">
        <f>RIGHT(Table3[[#This Row],['[4']]],LEN(Table3[[#This Row],['[4']]])-(FIND("x",Table3[[#This Row],['[4']]],7)+1))</f>
        <v>810</v>
      </c>
      <c r="S49" s="2"/>
      <c r="T49" s="2">
        <f t="shared" si="0"/>
        <v>0.40022099999999999</v>
      </c>
    </row>
    <row r="50" spans="1:20" ht="30" x14ac:dyDescent="0.25">
      <c r="A50" s="31"/>
      <c r="B50" s="1" t="s">
        <v>2044</v>
      </c>
      <c r="C50" s="31" t="s">
        <v>13</v>
      </c>
      <c r="D50" s="34" t="s">
        <v>2041</v>
      </c>
      <c r="E50" s="31">
        <v>8</v>
      </c>
      <c r="F50" s="16">
        <v>1</v>
      </c>
      <c r="G50" s="16" t="s">
        <v>1835</v>
      </c>
      <c r="H50" s="31" t="s">
        <v>1978</v>
      </c>
      <c r="I50" s="31" t="s">
        <v>25</v>
      </c>
      <c r="J50" s="31" t="s">
        <v>1982</v>
      </c>
      <c r="K50" s="26" t="s">
        <v>104</v>
      </c>
      <c r="L50" s="26" t="s">
        <v>986</v>
      </c>
      <c r="M50" s="31" t="s">
        <v>1818</v>
      </c>
      <c r="N50" s="31" t="s">
        <v>282</v>
      </c>
      <c r="O50" s="1" t="s">
        <v>275</v>
      </c>
      <c r="P50" s="2" t="str">
        <f>LEFT(Table3[[#This Row],['[4']]],FIND(" ",Table3[[#This Row],['[4']]],1)-1)</f>
        <v>810</v>
      </c>
      <c r="Q50" s="2" t="str">
        <f>MID(Table3[[#This Row],['[4']]],FIND("x",Table3[[#This Row],['[4']]],1)+2,FIND("x",Table3[[#This Row],['[4']]],7)-(FIND("x",Table3[[#This Row],['[4']]],1)+2))</f>
        <v xml:space="preserve">610 </v>
      </c>
      <c r="R50" s="2" t="str">
        <f>RIGHT(Table3[[#This Row],['[4']]],LEN(Table3[[#This Row],['[4']]])-(FIND("x",Table3[[#This Row],['[4']]],7)+1))</f>
        <v>810</v>
      </c>
      <c r="S50" s="2"/>
      <c r="T50" s="2">
        <f t="shared" si="0"/>
        <v>0.40022099999999999</v>
      </c>
    </row>
    <row r="51" spans="1:20" ht="30" x14ac:dyDescent="0.25">
      <c r="A51" s="31"/>
      <c r="B51" s="1" t="s">
        <v>2045</v>
      </c>
      <c r="C51" s="31" t="s">
        <v>13</v>
      </c>
      <c r="D51" s="34" t="s">
        <v>2046</v>
      </c>
      <c r="E51" s="31">
        <v>2</v>
      </c>
      <c r="F51" s="16">
        <v>1</v>
      </c>
      <c r="G51" s="16" t="s">
        <v>1835</v>
      </c>
      <c r="H51" s="31" t="s">
        <v>1978</v>
      </c>
      <c r="I51" s="31" t="s">
        <v>43</v>
      </c>
      <c r="J51" s="31" t="s">
        <v>1993</v>
      </c>
      <c r="K51" s="26" t="s">
        <v>104</v>
      </c>
      <c r="L51" s="26" t="s">
        <v>986</v>
      </c>
      <c r="M51" s="31" t="s">
        <v>1818</v>
      </c>
      <c r="N51" s="31" t="s">
        <v>282</v>
      </c>
      <c r="O51" s="1" t="s">
        <v>275</v>
      </c>
      <c r="P51" s="2" t="str">
        <f>LEFT(Table3[[#This Row],['[4']]],FIND(" ",Table3[[#This Row],['[4']]],1)-1)</f>
        <v>620</v>
      </c>
      <c r="Q51" s="2" t="str">
        <f>MID(Table3[[#This Row],['[4']]],FIND("x",Table3[[#This Row],['[4']]],1)+2,FIND("x",Table3[[#This Row],['[4']]],7)-(FIND("x",Table3[[#This Row],['[4']]],1)+2))</f>
        <v xml:space="preserve">620 </v>
      </c>
      <c r="R51" s="2" t="str">
        <f>RIGHT(Table3[[#This Row],['[4']]],LEN(Table3[[#This Row],['[4']]])-(FIND("x",Table3[[#This Row],['[4']]],7)+1))</f>
        <v>570</v>
      </c>
      <c r="S51" s="2"/>
      <c r="T51" s="2">
        <f t="shared" si="0"/>
        <v>0.219108</v>
      </c>
    </row>
    <row r="52" spans="1:20" ht="30" x14ac:dyDescent="0.25">
      <c r="A52" s="31"/>
      <c r="B52" s="1" t="s">
        <v>2047</v>
      </c>
      <c r="C52" s="31" t="s">
        <v>13</v>
      </c>
      <c r="D52" s="34" t="s">
        <v>2046</v>
      </c>
      <c r="E52" s="31">
        <v>2</v>
      </c>
      <c r="F52" s="16">
        <v>1</v>
      </c>
      <c r="G52" s="16" t="s">
        <v>1835</v>
      </c>
      <c r="H52" s="31" t="s">
        <v>1978</v>
      </c>
      <c r="I52" s="31" t="s">
        <v>43</v>
      </c>
      <c r="J52" s="31" t="s">
        <v>1993</v>
      </c>
      <c r="K52" s="26" t="s">
        <v>104</v>
      </c>
      <c r="L52" s="26" t="s">
        <v>986</v>
      </c>
      <c r="M52" s="31" t="s">
        <v>1818</v>
      </c>
      <c r="N52" s="31" t="s">
        <v>282</v>
      </c>
      <c r="O52" s="1" t="s">
        <v>275</v>
      </c>
      <c r="P52" s="2" t="str">
        <f>LEFT(Table3[[#This Row],['[4']]],FIND(" ",Table3[[#This Row],['[4']]],1)-1)</f>
        <v>620</v>
      </c>
      <c r="Q52" s="2" t="str">
        <f>MID(Table3[[#This Row],['[4']]],FIND("x",Table3[[#This Row],['[4']]],1)+2,FIND("x",Table3[[#This Row],['[4']]],7)-(FIND("x",Table3[[#This Row],['[4']]],1)+2))</f>
        <v xml:space="preserve">620 </v>
      </c>
      <c r="R52" s="2" t="str">
        <f>RIGHT(Table3[[#This Row],['[4']]],LEN(Table3[[#This Row],['[4']]])-(FIND("x",Table3[[#This Row],['[4']]],7)+1))</f>
        <v>570</v>
      </c>
      <c r="S52" s="2"/>
      <c r="T52" s="2">
        <f t="shared" ref="T52:T56" si="1">P52*Q52*R52/1000000000</f>
        <v>0.219108</v>
      </c>
    </row>
    <row r="53" spans="1:20" ht="30" x14ac:dyDescent="0.25">
      <c r="A53" s="31"/>
      <c r="B53" s="1" t="s">
        <v>2047</v>
      </c>
      <c r="C53" s="31" t="s">
        <v>13</v>
      </c>
      <c r="D53" s="34" t="s">
        <v>2048</v>
      </c>
      <c r="E53" s="31">
        <v>2</v>
      </c>
      <c r="F53" s="16">
        <v>1</v>
      </c>
      <c r="G53" s="16" t="s">
        <v>1835</v>
      </c>
      <c r="H53" s="31" t="s">
        <v>1978</v>
      </c>
      <c r="I53" s="31" t="s">
        <v>25</v>
      </c>
      <c r="J53" s="31" t="s">
        <v>2035</v>
      </c>
      <c r="K53" s="26" t="s">
        <v>104</v>
      </c>
      <c r="L53" s="26" t="s">
        <v>986</v>
      </c>
      <c r="M53" s="31" t="s">
        <v>1818</v>
      </c>
      <c r="N53" s="31" t="s">
        <v>282</v>
      </c>
      <c r="P53" s="2" t="str">
        <f>LEFT(Table3[[#This Row],['[4']]],FIND(" ",Table3[[#This Row],['[4']]],1)-1)</f>
        <v>340</v>
      </c>
      <c r="Q53" s="2" t="str">
        <f>MID(Table3[[#This Row],['[4']]],FIND("x",Table3[[#This Row],['[4']]],1)+2,FIND("x",Table3[[#This Row],['[4']]],7)-(FIND("x",Table3[[#This Row],['[4']]],1)+2))</f>
        <v xml:space="preserve">340 </v>
      </c>
      <c r="R53" s="2" t="str">
        <f>RIGHT(Table3[[#This Row],['[4']]],LEN(Table3[[#This Row],['[4']]])-(FIND("x",Table3[[#This Row],['[4']]],7)+1))</f>
        <v>710</v>
      </c>
      <c r="S53" s="2"/>
      <c r="T53" s="2">
        <f t="shared" si="1"/>
        <v>8.2075999999999996E-2</v>
      </c>
    </row>
    <row r="54" spans="1:20" ht="30" x14ac:dyDescent="0.25">
      <c r="A54" s="31"/>
      <c r="B54" s="1" t="s">
        <v>2047</v>
      </c>
      <c r="C54" s="31" t="s">
        <v>13</v>
      </c>
      <c r="D54" s="34" t="s">
        <v>2046</v>
      </c>
      <c r="E54" s="31">
        <v>2</v>
      </c>
      <c r="F54" s="16">
        <v>1</v>
      </c>
      <c r="G54" s="16" t="s">
        <v>1835</v>
      </c>
      <c r="H54" s="31" t="s">
        <v>1978</v>
      </c>
      <c r="I54" s="31" t="s">
        <v>43</v>
      </c>
      <c r="J54" s="31" t="s">
        <v>1993</v>
      </c>
      <c r="K54" s="26" t="s">
        <v>104</v>
      </c>
      <c r="L54" s="26" t="s">
        <v>986</v>
      </c>
      <c r="M54" s="31" t="s">
        <v>1818</v>
      </c>
      <c r="N54" s="31" t="s">
        <v>282</v>
      </c>
      <c r="P54" s="2" t="str">
        <f>LEFT(Table3[[#This Row],['[4']]],FIND(" ",Table3[[#This Row],['[4']]],1)-1)</f>
        <v>620</v>
      </c>
      <c r="Q54" s="2" t="str">
        <f>MID(Table3[[#This Row],['[4']]],FIND("x",Table3[[#This Row],['[4']]],1)+2,FIND("x",Table3[[#This Row],['[4']]],7)-(FIND("x",Table3[[#This Row],['[4']]],1)+2))</f>
        <v xml:space="preserve">620 </v>
      </c>
      <c r="R54" s="2" t="str">
        <f>RIGHT(Table3[[#This Row],['[4']]],LEN(Table3[[#This Row],['[4']]])-(FIND("x",Table3[[#This Row],['[4']]],7)+1))</f>
        <v>570</v>
      </c>
      <c r="S54" s="2"/>
      <c r="T54" s="2">
        <f t="shared" si="1"/>
        <v>0.219108</v>
      </c>
    </row>
    <row r="55" spans="1:20" ht="30" x14ac:dyDescent="0.25">
      <c r="A55" s="31"/>
      <c r="B55" s="1" t="s">
        <v>2047</v>
      </c>
      <c r="C55" s="31" t="s">
        <v>13</v>
      </c>
      <c r="D55" s="34" t="s">
        <v>2046</v>
      </c>
      <c r="E55" s="31">
        <v>2</v>
      </c>
      <c r="F55" s="16">
        <v>1</v>
      </c>
      <c r="G55" s="16" t="s">
        <v>1835</v>
      </c>
      <c r="H55" s="31" t="s">
        <v>1978</v>
      </c>
      <c r="I55" s="31" t="s">
        <v>43</v>
      </c>
      <c r="J55" s="31" t="s">
        <v>1993</v>
      </c>
      <c r="K55" s="26" t="s">
        <v>104</v>
      </c>
      <c r="L55" s="26" t="s">
        <v>986</v>
      </c>
      <c r="M55" s="31" t="s">
        <v>1818</v>
      </c>
      <c r="N55" s="31" t="s">
        <v>282</v>
      </c>
      <c r="P55" s="2" t="str">
        <f>LEFT(Table3[[#This Row],['[4']]],FIND(" ",Table3[[#This Row],['[4']]],1)-1)</f>
        <v>620</v>
      </c>
      <c r="Q55" s="2" t="str">
        <f>MID(Table3[[#This Row],['[4']]],FIND("x",Table3[[#This Row],['[4']]],1)+2,FIND("x",Table3[[#This Row],['[4']]],7)-(FIND("x",Table3[[#This Row],['[4']]],1)+2))</f>
        <v xml:space="preserve">620 </v>
      </c>
      <c r="R55" s="2" t="str">
        <f>RIGHT(Table3[[#This Row],['[4']]],LEN(Table3[[#This Row],['[4']]])-(FIND("x",Table3[[#This Row],['[4']]],7)+1))</f>
        <v>570</v>
      </c>
      <c r="S55" s="2"/>
      <c r="T55" s="2">
        <f t="shared" si="1"/>
        <v>0.219108</v>
      </c>
    </row>
    <row r="56" spans="1:20" ht="30" x14ac:dyDescent="0.25">
      <c r="A56" s="31"/>
      <c r="B56" s="1" t="s">
        <v>2047</v>
      </c>
      <c r="C56" s="31" t="s">
        <v>13</v>
      </c>
      <c r="D56" s="34" t="s">
        <v>2048</v>
      </c>
      <c r="E56" s="31">
        <v>2</v>
      </c>
      <c r="F56" s="16">
        <v>1</v>
      </c>
      <c r="G56" s="16" t="s">
        <v>1835</v>
      </c>
      <c r="H56" s="31" t="s">
        <v>1978</v>
      </c>
      <c r="I56" s="31" t="s">
        <v>25</v>
      </c>
      <c r="J56" s="31" t="s">
        <v>2049</v>
      </c>
      <c r="K56" s="26" t="s">
        <v>104</v>
      </c>
      <c r="L56" s="26" t="s">
        <v>986</v>
      </c>
      <c r="M56" s="31" t="s">
        <v>1818</v>
      </c>
      <c r="N56" s="31" t="s">
        <v>282</v>
      </c>
      <c r="P56" s="2" t="str">
        <f>LEFT(Table3[[#This Row],['[4']]],FIND(" ",Table3[[#This Row],['[4']]],1)-1)</f>
        <v>340</v>
      </c>
      <c r="Q56" s="2" t="str">
        <f>MID(Table3[[#This Row],['[4']]],FIND("x",Table3[[#This Row],['[4']]],1)+2,FIND("x",Table3[[#This Row],['[4']]],7)-(FIND("x",Table3[[#This Row],['[4']]],1)+2))</f>
        <v xml:space="preserve">340 </v>
      </c>
      <c r="R56" s="2" t="str">
        <f>RIGHT(Table3[[#This Row],['[4']]],LEN(Table3[[#This Row],['[4']]])-(FIND("x",Table3[[#This Row],['[4']]],7)+1))</f>
        <v>710</v>
      </c>
      <c r="S56" s="2"/>
      <c r="T56" s="2">
        <f t="shared" si="1"/>
        <v>8.2075999999999996E-2</v>
      </c>
    </row>
    <row r="57" spans="1:20" ht="28.5" x14ac:dyDescent="0.25">
      <c r="A57" s="39"/>
      <c r="B57" s="1" t="s">
        <v>810</v>
      </c>
      <c r="C57" s="31"/>
      <c r="D57" s="31" t="str">
        <f>CONCATENATE(ROUND(SUMPRODUCT(Table3['[6']],T6:T56),2)," m3")</f>
        <v>31,97 m3</v>
      </c>
      <c r="E57" s="31" t="str">
        <f>CONCATENATE(ROUND(SUMPRODUCT(Table3['[5']],Table3['[6']]),0)," kg")</f>
        <v>2042 kg</v>
      </c>
      <c r="F57" s="16">
        <f>SUBTOTAL(109,Table3['[6']])</f>
        <v>52</v>
      </c>
      <c r="G57" s="16"/>
      <c r="H57" s="31"/>
      <c r="I57" s="31"/>
      <c r="J57" s="31"/>
      <c r="K57" s="31"/>
      <c r="L57" s="31"/>
      <c r="M57" s="31"/>
      <c r="N57" s="31"/>
    </row>
  </sheetData>
  <mergeCells count="12">
    <mergeCell ref="M3:M4"/>
    <mergeCell ref="N3:N4"/>
    <mergeCell ref="A1:N1"/>
    <mergeCell ref="A3:A4"/>
    <mergeCell ref="B3:B4"/>
    <mergeCell ref="C3:C4"/>
    <mergeCell ref="D3:D4"/>
    <mergeCell ref="E3:E4"/>
    <mergeCell ref="F3:F4"/>
    <mergeCell ref="G3:G4"/>
    <mergeCell ref="H3:J3"/>
    <mergeCell ref="K3:L3"/>
  </mergeCells>
  <pageMargins left="0.78740157480314965" right="0.39370078740157483" top="0.78740157480314965" bottom="0.78740157480314965" header="0.39370078740157483" footer="0.39370078740157483"/>
  <pageSetup paperSize="9" scale="43" fitToHeight="0" orientation="portrait" r:id="rId1"/>
  <ignoredErrors>
    <ignoredError sqref="I6:L56" numberStoredAsText="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172"/>
  <sheetViews>
    <sheetView zoomScaleNormal="100" zoomScaleSheetLayoutView="100" workbookViewId="0">
      <pane ySplit="5" topLeftCell="A6" activePane="bottomLeft" state="frozen"/>
      <selection pane="bottomLeft" activeCell="A6" sqref="A6"/>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3" width="11.42578125" style="1" customWidth="1"/>
    <col min="14" max="14" width="24.7109375" style="1" customWidth="1"/>
    <col min="15" max="15" width="8.85546875" style="1"/>
    <col min="16" max="23" width="0" style="1" hidden="1" customWidth="1"/>
    <col min="24" max="16384" width="8.85546875" style="1"/>
  </cols>
  <sheetData>
    <row r="1" spans="1:20" ht="18.75" x14ac:dyDescent="0.25">
      <c r="A1" s="47" t="str">
        <f>KOPSAVILKUMS!B10</f>
        <v>Jelgavas iela 1 (Dabas māja)</v>
      </c>
      <c r="B1" s="47"/>
      <c r="C1" s="47"/>
      <c r="D1" s="47"/>
      <c r="E1" s="47"/>
      <c r="F1" s="47"/>
      <c r="G1" s="47"/>
      <c r="H1" s="47"/>
      <c r="I1" s="47"/>
      <c r="J1" s="47"/>
      <c r="K1" s="47"/>
      <c r="L1" s="47"/>
      <c r="M1" s="47"/>
      <c r="N1" s="47"/>
    </row>
    <row r="2" spans="1:20" x14ac:dyDescent="0.25">
      <c r="A2" s="31"/>
      <c r="B2" s="31"/>
      <c r="C2" s="31"/>
      <c r="D2" s="31"/>
      <c r="E2" s="31"/>
      <c r="F2" s="31"/>
      <c r="G2" s="31"/>
      <c r="H2" s="31"/>
      <c r="I2" s="31"/>
      <c r="J2" s="31"/>
      <c r="K2" s="31"/>
      <c r="L2" s="31"/>
      <c r="M2" s="31"/>
      <c r="N2" s="31"/>
    </row>
    <row r="3" spans="1:20" s="13" customFormat="1" ht="30" x14ac:dyDescent="0.25">
      <c r="A3" s="48" t="s">
        <v>270</v>
      </c>
      <c r="B3" s="48" t="s">
        <v>2061</v>
      </c>
      <c r="C3" s="48" t="s">
        <v>6</v>
      </c>
      <c r="D3" s="48" t="s">
        <v>271</v>
      </c>
      <c r="E3" s="48" t="s">
        <v>17</v>
      </c>
      <c r="F3" s="48" t="s">
        <v>272</v>
      </c>
      <c r="G3" s="48" t="s">
        <v>279</v>
      </c>
      <c r="H3" s="49" t="s">
        <v>2060</v>
      </c>
      <c r="I3" s="49"/>
      <c r="J3" s="49"/>
      <c r="K3" s="49" t="s">
        <v>4</v>
      </c>
      <c r="L3" s="49"/>
      <c r="M3" s="48" t="s">
        <v>273</v>
      </c>
      <c r="N3" s="48" t="s">
        <v>274</v>
      </c>
      <c r="O3" s="1" t="s">
        <v>275</v>
      </c>
    </row>
    <row r="4" spans="1:20" s="13" customFormat="1" x14ac:dyDescent="0.25">
      <c r="A4" s="48"/>
      <c r="B4" s="48"/>
      <c r="C4" s="48"/>
      <c r="D4" s="48"/>
      <c r="E4" s="48"/>
      <c r="F4" s="48"/>
      <c r="G4" s="48"/>
      <c r="H4" s="15" t="s">
        <v>1</v>
      </c>
      <c r="I4" s="15" t="s">
        <v>2</v>
      </c>
      <c r="J4" s="15" t="s">
        <v>3</v>
      </c>
      <c r="K4" s="15" t="s">
        <v>2</v>
      </c>
      <c r="L4" s="15" t="s">
        <v>3</v>
      </c>
      <c r="M4" s="48"/>
      <c r="N4" s="48"/>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30" x14ac:dyDescent="0.25">
      <c r="A6" s="13">
        <v>1</v>
      </c>
      <c r="B6" s="1" t="s">
        <v>1172</v>
      </c>
      <c r="C6" s="13" t="s">
        <v>9</v>
      </c>
      <c r="D6" s="13" t="s">
        <v>1173</v>
      </c>
      <c r="E6" s="13">
        <v>50</v>
      </c>
      <c r="F6" s="16">
        <v>1</v>
      </c>
      <c r="G6" s="16" t="s">
        <v>823</v>
      </c>
      <c r="H6" s="13" t="s">
        <v>811</v>
      </c>
      <c r="I6" s="13" t="s">
        <v>72</v>
      </c>
      <c r="J6" s="13" t="s">
        <v>1174</v>
      </c>
      <c r="K6" s="13" t="s">
        <v>72</v>
      </c>
      <c r="L6" s="13" t="s">
        <v>262</v>
      </c>
      <c r="M6" s="30" t="s">
        <v>1818</v>
      </c>
      <c r="N6" s="31" t="s">
        <v>1256</v>
      </c>
      <c r="O6" s="1" t="s">
        <v>275</v>
      </c>
      <c r="P6" s="2" t="str">
        <f>LEFT(Table4[[#This Row],['[4']]],FIND(" ",Table4[[#This Row],['[4']]],1)-1)</f>
        <v>600</v>
      </c>
      <c r="Q6" s="2" t="str">
        <f>MID(Table4[[#This Row],['[4']]],FIND("x",Table4[[#This Row],['[4']]],1)+2,FIND("x",Table4[[#This Row],['[4']]],7)-(FIND("x",Table4[[#This Row],['[4']]],1)+2))</f>
        <v xml:space="preserve">800 </v>
      </c>
      <c r="R6" s="2" t="str">
        <f>RIGHT(Table4[[#This Row],['[4']]],LEN(Table4[[#This Row],['[4']]])-(FIND("x",Table4[[#This Row],['[4']]],7)+1))</f>
        <v>870</v>
      </c>
      <c r="S6" s="2"/>
      <c r="T6" s="2">
        <f t="shared" ref="T6:T69" si="0">P6*Q6*R6/1000000000</f>
        <v>0.41760000000000003</v>
      </c>
    </row>
    <row r="7" spans="1:20" ht="30" x14ac:dyDescent="0.25">
      <c r="A7" s="13">
        <v>2</v>
      </c>
      <c r="B7" s="1" t="s">
        <v>1175</v>
      </c>
      <c r="C7" s="13" t="s">
        <v>9</v>
      </c>
      <c r="D7" s="13" t="s">
        <v>1176</v>
      </c>
      <c r="E7" s="13">
        <v>30</v>
      </c>
      <c r="F7" s="16">
        <v>1</v>
      </c>
      <c r="G7" s="16" t="s">
        <v>823</v>
      </c>
      <c r="H7" s="13" t="s">
        <v>811</v>
      </c>
      <c r="I7" s="13" t="s">
        <v>72</v>
      </c>
      <c r="J7" s="13" t="s">
        <v>1174</v>
      </c>
      <c r="K7" s="13" t="s">
        <v>72</v>
      </c>
      <c r="L7" s="13" t="s">
        <v>262</v>
      </c>
      <c r="M7" s="30" t="s">
        <v>1818</v>
      </c>
      <c r="N7" s="13" t="s">
        <v>282</v>
      </c>
      <c r="O7" s="1" t="s">
        <v>275</v>
      </c>
      <c r="P7" s="2" t="str">
        <f>LEFT(Table4[[#This Row],['[4']]],FIND(" ",Table4[[#This Row],['[4']]],1)-1)</f>
        <v>600</v>
      </c>
      <c r="Q7" s="2" t="str">
        <f>MID(Table4[[#This Row],['[4']]],FIND("x",Table4[[#This Row],['[4']]],1)+2,FIND("x",Table4[[#This Row],['[4']]],7)-(FIND("x",Table4[[#This Row],['[4']]],1)+2))</f>
        <v xml:space="preserve">500 </v>
      </c>
      <c r="R7" s="2" t="str">
        <f>RIGHT(Table4[[#This Row],['[4']]],LEN(Table4[[#This Row],['[4']]])-(FIND("x",Table4[[#This Row],['[4']]],7)+1))</f>
        <v>500</v>
      </c>
      <c r="S7" s="2"/>
      <c r="T7" s="2">
        <f t="shared" si="0"/>
        <v>0.15</v>
      </c>
    </row>
    <row r="8" spans="1:20" ht="30" x14ac:dyDescent="0.25">
      <c r="A8" s="13">
        <v>3</v>
      </c>
      <c r="B8" s="1" t="s">
        <v>1177</v>
      </c>
      <c r="C8" s="13" t="s">
        <v>9</v>
      </c>
      <c r="D8" s="13" t="s">
        <v>1178</v>
      </c>
      <c r="E8" s="13">
        <v>50</v>
      </c>
      <c r="F8" s="16">
        <v>1</v>
      </c>
      <c r="G8" s="16" t="s">
        <v>823</v>
      </c>
      <c r="H8" s="13" t="s">
        <v>811</v>
      </c>
      <c r="I8" s="13" t="s">
        <v>72</v>
      </c>
      <c r="J8" s="13" t="s">
        <v>1174</v>
      </c>
      <c r="K8" s="13" t="s">
        <v>72</v>
      </c>
      <c r="L8" s="13" t="s">
        <v>262</v>
      </c>
      <c r="M8" s="30" t="s">
        <v>1818</v>
      </c>
      <c r="N8" s="13" t="s">
        <v>282</v>
      </c>
      <c r="O8" s="1" t="s">
        <v>275</v>
      </c>
      <c r="P8" s="2" t="str">
        <f>LEFT(Table4[[#This Row],['[4']]],FIND(" ",Table4[[#This Row],['[4']]],1)-1)</f>
        <v>600</v>
      </c>
      <c r="Q8" s="2" t="str">
        <f>MID(Table4[[#This Row],['[4']]],FIND("x",Table4[[#This Row],['[4']]],1)+2,FIND("x",Table4[[#This Row],['[4']]],7)-(FIND("x",Table4[[#This Row],['[4']]],1)+2))</f>
        <v xml:space="preserve">800 </v>
      </c>
      <c r="R8" s="2" t="str">
        <f>RIGHT(Table4[[#This Row],['[4']]],LEN(Table4[[#This Row],['[4']]])-(FIND("x",Table4[[#This Row],['[4']]],7)+1))</f>
        <v>1950</v>
      </c>
      <c r="S8" s="2"/>
      <c r="T8" s="2">
        <f t="shared" si="0"/>
        <v>0.93600000000000005</v>
      </c>
    </row>
    <row r="9" spans="1:20" ht="30" x14ac:dyDescent="0.25">
      <c r="A9" s="13">
        <v>4</v>
      </c>
      <c r="B9" s="1" t="s">
        <v>1179</v>
      </c>
      <c r="C9" s="13" t="s">
        <v>9</v>
      </c>
      <c r="D9" s="13" t="s">
        <v>1001</v>
      </c>
      <c r="E9" s="13">
        <v>4</v>
      </c>
      <c r="F9" s="16">
        <v>4</v>
      </c>
      <c r="G9" s="16" t="s">
        <v>823</v>
      </c>
      <c r="H9" s="13" t="s">
        <v>811</v>
      </c>
      <c r="I9" s="13" t="s">
        <v>72</v>
      </c>
      <c r="J9" s="13" t="s">
        <v>813</v>
      </c>
      <c r="K9" s="13" t="s">
        <v>72</v>
      </c>
      <c r="L9" s="13" t="s">
        <v>187</v>
      </c>
      <c r="M9" s="30" t="s">
        <v>1818</v>
      </c>
      <c r="N9" s="13" t="s">
        <v>282</v>
      </c>
      <c r="O9" s="1" t="s">
        <v>275</v>
      </c>
      <c r="P9" s="2" t="str">
        <f>LEFT(Table4[[#This Row],['[4']]],FIND(" ",Table4[[#This Row],['[4']]],1)-1)</f>
        <v>200</v>
      </c>
      <c r="Q9" s="2" t="str">
        <f>MID(Table4[[#This Row],['[4']]],FIND("x",Table4[[#This Row],['[4']]],1)+2,FIND("x",Table4[[#This Row],['[4']]],7)-(FIND("x",Table4[[#This Row],['[4']]],1)+2))</f>
        <v xml:space="preserve">200 </v>
      </c>
      <c r="R9" s="2" t="str">
        <f>RIGHT(Table4[[#This Row],['[4']]],LEN(Table4[[#This Row],['[4']]])-(FIND("x",Table4[[#This Row],['[4']]],7)+1))</f>
        <v>200</v>
      </c>
      <c r="S9" s="2"/>
      <c r="T9" s="2">
        <f t="shared" si="0"/>
        <v>8.0000000000000002E-3</v>
      </c>
    </row>
    <row r="10" spans="1:20" ht="30" x14ac:dyDescent="0.25">
      <c r="A10" s="13">
        <v>5</v>
      </c>
      <c r="B10" s="1" t="s">
        <v>1180</v>
      </c>
      <c r="C10" s="13" t="s">
        <v>9</v>
      </c>
      <c r="D10" s="13" t="s">
        <v>930</v>
      </c>
      <c r="E10" s="13">
        <v>5</v>
      </c>
      <c r="F10" s="16">
        <v>20</v>
      </c>
      <c r="G10" s="16" t="s">
        <v>823</v>
      </c>
      <c r="H10" s="13" t="s">
        <v>811</v>
      </c>
      <c r="I10" s="13" t="s">
        <v>72</v>
      </c>
      <c r="J10" s="13" t="s">
        <v>813</v>
      </c>
      <c r="K10" s="13" t="s">
        <v>72</v>
      </c>
      <c r="L10" s="13" t="s">
        <v>187</v>
      </c>
      <c r="M10" s="30" t="s">
        <v>1818</v>
      </c>
      <c r="N10" s="13" t="s">
        <v>282</v>
      </c>
      <c r="O10" s="1" t="s">
        <v>275</v>
      </c>
      <c r="P10" s="2" t="str">
        <f>LEFT(Table4[[#This Row],['[4']]],FIND(" ",Table4[[#This Row],['[4']]],1)-1)</f>
        <v>200</v>
      </c>
      <c r="Q10" s="2" t="str">
        <f>MID(Table4[[#This Row],['[4']]],FIND("x",Table4[[#This Row],['[4']]],1)+2,FIND("x",Table4[[#This Row],['[4']]],7)-(FIND("x",Table4[[#This Row],['[4']]],1)+2))</f>
        <v xml:space="preserve">200 </v>
      </c>
      <c r="R10" s="2" t="str">
        <f>RIGHT(Table4[[#This Row],['[4']]],LEN(Table4[[#This Row],['[4']]])-(FIND("x",Table4[[#This Row],['[4']]],7)+1))</f>
        <v>300</v>
      </c>
      <c r="S10" s="2"/>
      <c r="T10" s="2">
        <f t="shared" si="0"/>
        <v>1.2E-2</v>
      </c>
    </row>
    <row r="11" spans="1:20" ht="30" x14ac:dyDescent="0.25">
      <c r="A11" s="13">
        <v>6</v>
      </c>
      <c r="B11" s="1" t="s">
        <v>1181</v>
      </c>
      <c r="C11" s="13" t="s">
        <v>9</v>
      </c>
      <c r="D11" s="13" t="s">
        <v>1182</v>
      </c>
      <c r="E11" s="13">
        <v>2</v>
      </c>
      <c r="F11" s="16">
        <v>16</v>
      </c>
      <c r="G11" s="16" t="s">
        <v>823</v>
      </c>
      <c r="H11" s="13" t="s">
        <v>811</v>
      </c>
      <c r="I11" s="13" t="s">
        <v>72</v>
      </c>
      <c r="J11" s="13" t="s">
        <v>813</v>
      </c>
      <c r="K11" s="13" t="s">
        <v>72</v>
      </c>
      <c r="L11" s="13" t="s">
        <v>187</v>
      </c>
      <c r="M11" s="30" t="s">
        <v>1818</v>
      </c>
      <c r="N11" s="13" t="s">
        <v>282</v>
      </c>
      <c r="O11" s="1" t="s">
        <v>275</v>
      </c>
      <c r="P11" s="2" t="str">
        <f>LEFT(Table4[[#This Row],['[4']]],FIND(" ",Table4[[#This Row],['[4']]],1)-1)</f>
        <v>200</v>
      </c>
      <c r="Q11" s="2" t="str">
        <f>MID(Table4[[#This Row],['[4']]],FIND("x",Table4[[#This Row],['[4']]],1)+2,FIND("x",Table4[[#This Row],['[4']]],7)-(FIND("x",Table4[[#This Row],['[4']]],1)+2))</f>
        <v xml:space="preserve">200 </v>
      </c>
      <c r="R11" s="2" t="str">
        <f>RIGHT(Table4[[#This Row],['[4']]],LEN(Table4[[#This Row],['[4']]])-(FIND("x",Table4[[#This Row],['[4']]],7)+1))</f>
        <v>100</v>
      </c>
      <c r="S11" s="2"/>
      <c r="T11" s="2">
        <f t="shared" si="0"/>
        <v>4.0000000000000001E-3</v>
      </c>
    </row>
    <row r="12" spans="1:20" ht="30" x14ac:dyDescent="0.25">
      <c r="A12" s="13">
        <v>7</v>
      </c>
      <c r="B12" s="1" t="s">
        <v>1177</v>
      </c>
      <c r="C12" s="13" t="s">
        <v>13</v>
      </c>
      <c r="D12" s="13" t="s">
        <v>1178</v>
      </c>
      <c r="E12" s="13">
        <v>50</v>
      </c>
      <c r="F12" s="16">
        <v>1</v>
      </c>
      <c r="G12" s="16" t="s">
        <v>823</v>
      </c>
      <c r="H12" s="13" t="s">
        <v>811</v>
      </c>
      <c r="I12" s="13" t="s">
        <v>72</v>
      </c>
      <c r="J12" s="13" t="s">
        <v>813</v>
      </c>
      <c r="K12" s="13" t="s">
        <v>72</v>
      </c>
      <c r="L12" s="13" t="s">
        <v>187</v>
      </c>
      <c r="M12" s="30" t="s">
        <v>1818</v>
      </c>
      <c r="N12" s="13" t="s">
        <v>282</v>
      </c>
      <c r="O12" s="1" t="s">
        <v>275</v>
      </c>
      <c r="P12" s="2" t="str">
        <f>LEFT(Table4[[#This Row],['[4']]],FIND(" ",Table4[[#This Row],['[4']]],1)-1)</f>
        <v>600</v>
      </c>
      <c r="Q12" s="2" t="str">
        <f>MID(Table4[[#This Row],['[4']]],FIND("x",Table4[[#This Row],['[4']]],1)+2,FIND("x",Table4[[#This Row],['[4']]],7)-(FIND("x",Table4[[#This Row],['[4']]],1)+2))</f>
        <v xml:space="preserve">800 </v>
      </c>
      <c r="R12" s="2" t="str">
        <f>RIGHT(Table4[[#This Row],['[4']]],LEN(Table4[[#This Row],['[4']]])-(FIND("x",Table4[[#This Row],['[4']]],7)+1))</f>
        <v>1950</v>
      </c>
      <c r="S12" s="2"/>
      <c r="T12" s="2">
        <f t="shared" si="0"/>
        <v>0.93600000000000005</v>
      </c>
    </row>
    <row r="13" spans="1:20" ht="30" x14ac:dyDescent="0.25">
      <c r="A13" s="13">
        <v>8</v>
      </c>
      <c r="B13" s="1" t="s">
        <v>1177</v>
      </c>
      <c r="C13" s="13" t="s">
        <v>13</v>
      </c>
      <c r="D13" s="13" t="s">
        <v>1178</v>
      </c>
      <c r="E13" s="13">
        <v>50</v>
      </c>
      <c r="F13" s="16">
        <v>1</v>
      </c>
      <c r="G13" s="16" t="s">
        <v>823</v>
      </c>
      <c r="H13" s="13" t="s">
        <v>811</v>
      </c>
      <c r="I13" s="13" t="s">
        <v>72</v>
      </c>
      <c r="J13" s="13" t="s">
        <v>813</v>
      </c>
      <c r="K13" s="13" t="s">
        <v>72</v>
      </c>
      <c r="L13" s="13" t="s">
        <v>187</v>
      </c>
      <c r="M13" s="30" t="s">
        <v>1818</v>
      </c>
      <c r="N13" s="13" t="s">
        <v>282</v>
      </c>
      <c r="O13" s="1" t="s">
        <v>275</v>
      </c>
      <c r="P13" s="2" t="str">
        <f>LEFT(Table4[[#This Row],['[4']]],FIND(" ",Table4[[#This Row],['[4']]],1)-1)</f>
        <v>600</v>
      </c>
      <c r="Q13" s="2" t="str">
        <f>MID(Table4[[#This Row],['[4']]],FIND("x",Table4[[#This Row],['[4']]],1)+2,FIND("x",Table4[[#This Row],['[4']]],7)-(FIND("x",Table4[[#This Row],['[4']]],1)+2))</f>
        <v xml:space="preserve">800 </v>
      </c>
      <c r="R13" s="2" t="str">
        <f>RIGHT(Table4[[#This Row],['[4']]],LEN(Table4[[#This Row],['[4']]])-(FIND("x",Table4[[#This Row],['[4']]],7)+1))</f>
        <v>1950</v>
      </c>
      <c r="S13" s="2"/>
      <c r="T13" s="2">
        <f t="shared" si="0"/>
        <v>0.93600000000000005</v>
      </c>
    </row>
    <row r="14" spans="1:20" ht="30" x14ac:dyDescent="0.25">
      <c r="A14" s="13">
        <v>9</v>
      </c>
      <c r="B14" s="1" t="s">
        <v>1183</v>
      </c>
      <c r="C14" s="13" t="s">
        <v>9</v>
      </c>
      <c r="D14" s="13" t="s">
        <v>1184</v>
      </c>
      <c r="E14" s="13">
        <v>0.5</v>
      </c>
      <c r="F14" s="16">
        <v>1</v>
      </c>
      <c r="G14" s="16" t="s">
        <v>823</v>
      </c>
      <c r="H14" s="13" t="s">
        <v>811</v>
      </c>
      <c r="I14" s="13" t="s">
        <v>72</v>
      </c>
      <c r="J14" s="13" t="s">
        <v>813</v>
      </c>
      <c r="K14" s="13" t="s">
        <v>72</v>
      </c>
      <c r="L14" s="13" t="s">
        <v>187</v>
      </c>
      <c r="M14" s="30" t="s">
        <v>1818</v>
      </c>
      <c r="N14" s="13" t="s">
        <v>282</v>
      </c>
      <c r="O14" s="1" t="s">
        <v>275</v>
      </c>
      <c r="P14" s="2" t="str">
        <f>LEFT(Table4[[#This Row],['[4']]],FIND(" ",Table4[[#This Row],['[4']]],1)-1)</f>
        <v>150</v>
      </c>
      <c r="Q14" s="2" t="str">
        <f>MID(Table4[[#This Row],['[4']]],FIND("x",Table4[[#This Row],['[4']]],1)+2,FIND("x",Table4[[#This Row],['[4']]],7)-(FIND("x",Table4[[#This Row],['[4']]],1)+2))</f>
        <v xml:space="preserve">150 </v>
      </c>
      <c r="R14" s="2" t="str">
        <f>RIGHT(Table4[[#This Row],['[4']]],LEN(Table4[[#This Row],['[4']]])-(FIND("x",Table4[[#This Row],['[4']]],7)+1))</f>
        <v>150</v>
      </c>
      <c r="S14" s="2"/>
      <c r="T14" s="2">
        <f t="shared" si="0"/>
        <v>3.375E-3</v>
      </c>
    </row>
    <row r="15" spans="1:20" ht="30" x14ac:dyDescent="0.25">
      <c r="A15" s="13">
        <v>10</v>
      </c>
      <c r="B15" s="1" t="s">
        <v>1185</v>
      </c>
      <c r="C15" s="13" t="s">
        <v>9</v>
      </c>
      <c r="D15" s="13" t="s">
        <v>1186</v>
      </c>
      <c r="E15" s="13">
        <v>60</v>
      </c>
      <c r="F15" s="16">
        <v>1</v>
      </c>
      <c r="G15" s="16" t="s">
        <v>823</v>
      </c>
      <c r="H15" s="13" t="s">
        <v>811</v>
      </c>
      <c r="I15" s="13" t="s">
        <v>72</v>
      </c>
      <c r="J15" s="13" t="s">
        <v>812</v>
      </c>
      <c r="K15" s="13" t="s">
        <v>72</v>
      </c>
      <c r="L15" s="13" t="s">
        <v>187</v>
      </c>
      <c r="M15" s="30" t="s">
        <v>1818</v>
      </c>
      <c r="N15" s="13" t="s">
        <v>282</v>
      </c>
      <c r="O15" s="1" t="s">
        <v>275</v>
      </c>
      <c r="P15" s="2" t="str">
        <f>LEFT(Table4[[#This Row],['[4']]],FIND(" ",Table4[[#This Row],['[4']]],1)-1)</f>
        <v>640</v>
      </c>
      <c r="Q15" s="2" t="str">
        <f>MID(Table4[[#This Row],['[4']]],FIND("x",Table4[[#This Row],['[4']]],1)+2,FIND("x",Table4[[#This Row],['[4']]],7)-(FIND("x",Table4[[#This Row],['[4']]],1)+2))</f>
        <v xml:space="preserve">630 </v>
      </c>
      <c r="R15" s="2" t="str">
        <f>RIGHT(Table4[[#This Row],['[4']]],LEN(Table4[[#This Row],['[4']]])-(FIND("x",Table4[[#This Row],['[4']]],7)+1))</f>
        <v>400</v>
      </c>
      <c r="S15" s="2"/>
      <c r="T15" s="2">
        <f t="shared" si="0"/>
        <v>0.16128000000000001</v>
      </c>
    </row>
    <row r="16" spans="1:20" ht="30" x14ac:dyDescent="0.25">
      <c r="A16" s="13">
        <v>11</v>
      </c>
      <c r="B16" s="1" t="s">
        <v>1187</v>
      </c>
      <c r="C16" s="13" t="s">
        <v>9</v>
      </c>
      <c r="D16" s="13" t="s">
        <v>1188</v>
      </c>
      <c r="E16" s="13">
        <v>10</v>
      </c>
      <c r="F16" s="16">
        <v>1</v>
      </c>
      <c r="G16" s="16" t="s">
        <v>823</v>
      </c>
      <c r="H16" s="13" t="s">
        <v>811</v>
      </c>
      <c r="I16" s="13" t="s">
        <v>72</v>
      </c>
      <c r="J16" s="13" t="s">
        <v>812</v>
      </c>
      <c r="K16" s="13" t="s">
        <v>72</v>
      </c>
      <c r="L16" s="13" t="s">
        <v>187</v>
      </c>
      <c r="M16" s="30" t="s">
        <v>1818</v>
      </c>
      <c r="N16" s="13" t="s">
        <v>282</v>
      </c>
      <c r="O16" s="1" t="s">
        <v>275</v>
      </c>
      <c r="P16" s="2" t="str">
        <f>LEFT(Table4[[#This Row],['[4']]],FIND(" ",Table4[[#This Row],['[4']]],1)-1)</f>
        <v>250</v>
      </c>
      <c r="Q16" s="2" t="str">
        <f>MID(Table4[[#This Row],['[4']]],FIND("x",Table4[[#This Row],['[4']]],1)+2,FIND("x",Table4[[#This Row],['[4']]],7)-(FIND("x",Table4[[#This Row],['[4']]],1)+2))</f>
        <v xml:space="preserve">300 </v>
      </c>
      <c r="R16" s="2" t="str">
        <f>RIGHT(Table4[[#This Row],['[4']]],LEN(Table4[[#This Row],['[4']]])-(FIND("x",Table4[[#This Row],['[4']]],7)+1))</f>
        <v>500</v>
      </c>
      <c r="S16" s="2"/>
      <c r="T16" s="2">
        <f t="shared" si="0"/>
        <v>3.7499999999999999E-2</v>
      </c>
    </row>
    <row r="17" spans="1:20" ht="30" x14ac:dyDescent="0.25">
      <c r="A17" s="13">
        <v>12</v>
      </c>
      <c r="B17" s="1" t="s">
        <v>1177</v>
      </c>
      <c r="C17" s="13" t="s">
        <v>13</v>
      </c>
      <c r="D17" s="13" t="s">
        <v>1178</v>
      </c>
      <c r="E17" s="13">
        <v>50</v>
      </c>
      <c r="F17" s="16">
        <v>1</v>
      </c>
      <c r="G17" s="16" t="s">
        <v>823</v>
      </c>
      <c r="H17" s="13" t="s">
        <v>811</v>
      </c>
      <c r="I17" s="13" t="s">
        <v>72</v>
      </c>
      <c r="J17" s="13" t="s">
        <v>1189</v>
      </c>
      <c r="K17" s="13" t="s">
        <v>72</v>
      </c>
      <c r="L17" s="13" t="s">
        <v>1190</v>
      </c>
      <c r="M17" s="30" t="s">
        <v>1818</v>
      </c>
      <c r="N17" s="13" t="s">
        <v>282</v>
      </c>
      <c r="O17" s="1" t="s">
        <v>275</v>
      </c>
      <c r="P17" s="2" t="str">
        <f>LEFT(Table4[[#This Row],['[4']]],FIND(" ",Table4[[#This Row],['[4']]],1)-1)</f>
        <v>600</v>
      </c>
      <c r="Q17" s="2" t="str">
        <f>MID(Table4[[#This Row],['[4']]],FIND("x",Table4[[#This Row],['[4']]],1)+2,FIND("x",Table4[[#This Row],['[4']]],7)-(FIND("x",Table4[[#This Row],['[4']]],1)+2))</f>
        <v xml:space="preserve">800 </v>
      </c>
      <c r="R17" s="2" t="str">
        <f>RIGHT(Table4[[#This Row],['[4']]],LEN(Table4[[#This Row],['[4']]])-(FIND("x",Table4[[#This Row],['[4']]],7)+1))</f>
        <v>1950</v>
      </c>
      <c r="S17" s="2"/>
      <c r="T17" s="2">
        <f t="shared" si="0"/>
        <v>0.93600000000000005</v>
      </c>
    </row>
    <row r="18" spans="1:20" ht="30" x14ac:dyDescent="0.25">
      <c r="A18" s="13">
        <v>13</v>
      </c>
      <c r="B18" s="1" t="s">
        <v>1191</v>
      </c>
      <c r="C18" s="13" t="s">
        <v>13</v>
      </c>
      <c r="D18" s="13" t="s">
        <v>1178</v>
      </c>
      <c r="E18" s="13">
        <v>50</v>
      </c>
      <c r="F18" s="16">
        <v>1</v>
      </c>
      <c r="G18" s="16" t="s">
        <v>823</v>
      </c>
      <c r="H18" s="13" t="s">
        <v>811</v>
      </c>
      <c r="I18" s="13" t="s">
        <v>72</v>
      </c>
      <c r="J18" s="13" t="s">
        <v>1192</v>
      </c>
      <c r="K18" s="13" t="s">
        <v>72</v>
      </c>
      <c r="L18" s="13" t="s">
        <v>814</v>
      </c>
      <c r="M18" s="30" t="s">
        <v>1818</v>
      </c>
      <c r="N18" s="13" t="s">
        <v>2073</v>
      </c>
      <c r="O18" s="1" t="s">
        <v>275</v>
      </c>
      <c r="P18" s="2" t="str">
        <f>LEFT(Table4[[#This Row],['[4']]],FIND(" ",Table4[[#This Row],['[4']]],1)-1)</f>
        <v>600</v>
      </c>
      <c r="Q18" s="2" t="str">
        <f>MID(Table4[[#This Row],['[4']]],FIND("x",Table4[[#This Row],['[4']]],1)+2,FIND("x",Table4[[#This Row],['[4']]],7)-(FIND("x",Table4[[#This Row],['[4']]],1)+2))</f>
        <v xml:space="preserve">800 </v>
      </c>
      <c r="R18" s="2" t="str">
        <f>RIGHT(Table4[[#This Row],['[4']]],LEN(Table4[[#This Row],['[4']]])-(FIND("x",Table4[[#This Row],['[4']]],7)+1))</f>
        <v>1950</v>
      </c>
      <c r="S18" s="2"/>
      <c r="T18" s="2">
        <f t="shared" si="0"/>
        <v>0.93600000000000005</v>
      </c>
    </row>
    <row r="19" spans="1:20" ht="30" x14ac:dyDescent="0.25">
      <c r="A19" s="13">
        <v>14</v>
      </c>
      <c r="B19" s="1" t="s">
        <v>1194</v>
      </c>
      <c r="C19" s="13" t="s">
        <v>9</v>
      </c>
      <c r="D19" s="13" t="s">
        <v>1195</v>
      </c>
      <c r="E19" s="13">
        <v>70</v>
      </c>
      <c r="F19" s="16">
        <v>1</v>
      </c>
      <c r="G19" s="16" t="s">
        <v>823</v>
      </c>
      <c r="H19" s="13" t="s">
        <v>811</v>
      </c>
      <c r="I19" s="13" t="s">
        <v>5</v>
      </c>
      <c r="J19" s="13" t="s">
        <v>59</v>
      </c>
      <c r="K19" s="13" t="s">
        <v>72</v>
      </c>
      <c r="L19" s="13" t="s">
        <v>1196</v>
      </c>
      <c r="M19" s="30" t="s">
        <v>1818</v>
      </c>
      <c r="N19" s="13" t="s">
        <v>282</v>
      </c>
      <c r="O19" s="1" t="s">
        <v>275</v>
      </c>
      <c r="P19" s="2" t="str">
        <f>LEFT(Table4[[#This Row],['[4']]],FIND(" ",Table4[[#This Row],['[4']]],1)-1)</f>
        <v>700</v>
      </c>
      <c r="Q19" s="2" t="str">
        <f>MID(Table4[[#This Row],['[4']]],FIND("x",Table4[[#This Row],['[4']]],1)+2,FIND("x",Table4[[#This Row],['[4']]],7)-(FIND("x",Table4[[#This Row],['[4']]],1)+2))</f>
        <v xml:space="preserve">830 </v>
      </c>
      <c r="R19" s="2" t="str">
        <f>RIGHT(Table4[[#This Row],['[4']]],LEN(Table4[[#This Row],['[4']]])-(FIND("x",Table4[[#This Row],['[4']]],7)+1))</f>
        <v>920</v>
      </c>
      <c r="S19" s="2"/>
      <c r="T19" s="2">
        <f t="shared" si="0"/>
        <v>0.53452</v>
      </c>
    </row>
    <row r="20" spans="1:20" ht="30" x14ac:dyDescent="0.25">
      <c r="A20" s="13">
        <v>15</v>
      </c>
      <c r="B20" s="1" t="s">
        <v>1197</v>
      </c>
      <c r="C20" s="13" t="s">
        <v>9</v>
      </c>
      <c r="D20" s="13" t="s">
        <v>1198</v>
      </c>
      <c r="E20" s="13">
        <v>200</v>
      </c>
      <c r="F20" s="16">
        <v>1</v>
      </c>
      <c r="G20" s="16" t="s">
        <v>823</v>
      </c>
      <c r="H20" s="13" t="s">
        <v>811</v>
      </c>
      <c r="I20" s="13" t="s">
        <v>5</v>
      </c>
      <c r="J20" s="13" t="s">
        <v>59</v>
      </c>
      <c r="K20" s="13" t="s">
        <v>72</v>
      </c>
      <c r="L20" s="13" t="s">
        <v>1199</v>
      </c>
      <c r="M20" s="30" t="s">
        <v>1818</v>
      </c>
      <c r="N20" s="13" t="s">
        <v>282</v>
      </c>
      <c r="O20" s="1" t="s">
        <v>275</v>
      </c>
      <c r="P20" s="2" t="str">
        <f>LEFT(Table4[[#This Row],['[4']]],FIND(" ",Table4[[#This Row],['[4']]],1)-1)</f>
        <v>1300</v>
      </c>
      <c r="Q20" s="2" t="str">
        <f>MID(Table4[[#This Row],['[4']]],FIND("x",Table4[[#This Row],['[4']]],1)+2,FIND("x",Table4[[#This Row],['[4']]],7)-(FIND("x",Table4[[#This Row],['[4']]],1)+2))</f>
        <v xml:space="preserve">810 </v>
      </c>
      <c r="R20" s="2" t="str">
        <f>RIGHT(Table4[[#This Row],['[4']]],LEN(Table4[[#This Row],['[4']]])-(FIND("x",Table4[[#This Row],['[4']]],7)+1))</f>
        <v>2260</v>
      </c>
      <c r="S20" s="2"/>
      <c r="T20" s="2">
        <f t="shared" si="0"/>
        <v>2.3797799999999998</v>
      </c>
    </row>
    <row r="21" spans="1:20" ht="30" x14ac:dyDescent="0.25">
      <c r="A21" s="13">
        <v>16</v>
      </c>
      <c r="B21" s="1" t="s">
        <v>1200</v>
      </c>
      <c r="C21" s="13" t="s">
        <v>13</v>
      </c>
      <c r="D21" s="13" t="s">
        <v>1201</v>
      </c>
      <c r="E21" s="13">
        <v>45</v>
      </c>
      <c r="F21" s="16">
        <v>1</v>
      </c>
      <c r="G21" s="16" t="s">
        <v>823</v>
      </c>
      <c r="H21" s="13" t="s">
        <v>811</v>
      </c>
      <c r="I21" s="13" t="s">
        <v>72</v>
      </c>
      <c r="J21" s="13" t="s">
        <v>1202</v>
      </c>
      <c r="K21" s="13" t="s">
        <v>72</v>
      </c>
      <c r="L21" s="13" t="s">
        <v>1196</v>
      </c>
      <c r="M21" s="30" t="s">
        <v>1818</v>
      </c>
      <c r="N21" s="13" t="s">
        <v>2073</v>
      </c>
      <c r="O21" s="1" t="s">
        <v>275</v>
      </c>
      <c r="P21" s="2" t="str">
        <f>LEFT(Table4[[#This Row],['[4']]],FIND(" ",Table4[[#This Row],['[4']]],1)-1)</f>
        <v>650</v>
      </c>
      <c r="Q21" s="2" t="str">
        <f>MID(Table4[[#This Row],['[4']]],FIND("x",Table4[[#This Row],['[4']]],1)+2,FIND("x",Table4[[#This Row],['[4']]],7)-(FIND("x",Table4[[#This Row],['[4']]],1)+2))</f>
        <v xml:space="preserve">540 </v>
      </c>
      <c r="R21" s="2" t="str">
        <f>RIGHT(Table4[[#This Row],['[4']]],LEN(Table4[[#This Row],['[4']]])-(FIND("x",Table4[[#This Row],['[4']]],7)+1))</f>
        <v>920</v>
      </c>
      <c r="S21" s="2"/>
      <c r="T21" s="2">
        <f t="shared" si="0"/>
        <v>0.32291999999999998</v>
      </c>
    </row>
    <row r="22" spans="1:20" ht="30" x14ac:dyDescent="0.25">
      <c r="A22" s="13">
        <v>17</v>
      </c>
      <c r="B22" s="1" t="s">
        <v>1203</v>
      </c>
      <c r="C22" s="13" t="s">
        <v>9</v>
      </c>
      <c r="D22" s="13" t="s">
        <v>1204</v>
      </c>
      <c r="E22" s="13">
        <v>10</v>
      </c>
      <c r="F22" s="16">
        <v>1</v>
      </c>
      <c r="G22" s="16" t="s">
        <v>823</v>
      </c>
      <c r="H22" s="13" t="s">
        <v>811</v>
      </c>
      <c r="I22" s="13" t="s">
        <v>5</v>
      </c>
      <c r="J22" s="13" t="s">
        <v>59</v>
      </c>
      <c r="K22" s="13" t="s">
        <v>72</v>
      </c>
      <c r="L22" s="13" t="s">
        <v>1196</v>
      </c>
      <c r="M22" s="30" t="s">
        <v>1818</v>
      </c>
      <c r="N22" s="13" t="s">
        <v>282</v>
      </c>
      <c r="O22" s="1" t="s">
        <v>275</v>
      </c>
      <c r="P22" s="2" t="str">
        <f>LEFT(Table4[[#This Row],['[4']]],FIND(" ",Table4[[#This Row],['[4']]],1)-1)</f>
        <v>300</v>
      </c>
      <c r="Q22" s="2" t="str">
        <f>MID(Table4[[#This Row],['[4']]],FIND("x",Table4[[#This Row],['[4']]],1)+2,FIND("x",Table4[[#This Row],['[4']]],7)-(FIND("x",Table4[[#This Row],['[4']]],1)+2))</f>
        <v xml:space="preserve">400 </v>
      </c>
      <c r="R22" s="2" t="str">
        <f>RIGHT(Table4[[#This Row],['[4']]],LEN(Table4[[#This Row],['[4']]])-(FIND("x",Table4[[#This Row],['[4']]],7)+1))</f>
        <v>300</v>
      </c>
      <c r="S22" s="2"/>
      <c r="T22" s="2">
        <f t="shared" si="0"/>
        <v>3.5999999999999997E-2</v>
      </c>
    </row>
    <row r="23" spans="1:20" ht="30" x14ac:dyDescent="0.25">
      <c r="A23" s="13">
        <v>18</v>
      </c>
      <c r="B23" s="1" t="s">
        <v>1205</v>
      </c>
      <c r="C23" s="13" t="s">
        <v>9</v>
      </c>
      <c r="D23" s="13" t="s">
        <v>1206</v>
      </c>
      <c r="E23" s="13">
        <v>25</v>
      </c>
      <c r="F23" s="16">
        <v>1</v>
      </c>
      <c r="G23" s="16" t="s">
        <v>823</v>
      </c>
      <c r="H23" s="13" t="s">
        <v>811</v>
      </c>
      <c r="I23" s="13" t="s">
        <v>72</v>
      </c>
      <c r="J23" s="13" t="s">
        <v>1189</v>
      </c>
      <c r="K23" s="13" t="s">
        <v>72</v>
      </c>
      <c r="L23" s="13" t="s">
        <v>1199</v>
      </c>
      <c r="M23" s="30" t="s">
        <v>1818</v>
      </c>
      <c r="N23" s="13" t="s">
        <v>282</v>
      </c>
      <c r="O23" s="1" t="s">
        <v>275</v>
      </c>
      <c r="P23" s="2" t="str">
        <f>LEFT(Table4[[#This Row],['[4']]],FIND(" ",Table4[[#This Row],['[4']]],1)-1)</f>
        <v>370</v>
      </c>
      <c r="Q23" s="2" t="str">
        <f>MID(Table4[[#This Row],['[4']]],FIND("x",Table4[[#This Row],['[4']]],1)+2,FIND("x",Table4[[#This Row],['[4']]],7)-(FIND("x",Table4[[#This Row],['[4']]],1)+2))</f>
        <v xml:space="preserve">500 </v>
      </c>
      <c r="R23" s="2" t="str">
        <f>RIGHT(Table4[[#This Row],['[4']]],LEN(Table4[[#This Row],['[4']]])-(FIND("x",Table4[[#This Row],['[4']]],7)+1))</f>
        <v>600</v>
      </c>
      <c r="S23" s="2"/>
      <c r="T23" s="2">
        <f t="shared" si="0"/>
        <v>0.111</v>
      </c>
    </row>
    <row r="24" spans="1:20" ht="30" x14ac:dyDescent="0.25">
      <c r="A24" s="13">
        <v>19</v>
      </c>
      <c r="B24" s="1" t="s">
        <v>1194</v>
      </c>
      <c r="C24" s="13" t="s">
        <v>9</v>
      </c>
      <c r="D24" s="13" t="s">
        <v>1195</v>
      </c>
      <c r="E24" s="13">
        <v>70</v>
      </c>
      <c r="F24" s="16">
        <v>1</v>
      </c>
      <c r="G24" s="16" t="s">
        <v>823</v>
      </c>
      <c r="H24" s="13" t="s">
        <v>811</v>
      </c>
      <c r="I24" s="13" t="s">
        <v>72</v>
      </c>
      <c r="J24" s="13" t="s">
        <v>201</v>
      </c>
      <c r="K24" s="13" t="s">
        <v>72</v>
      </c>
      <c r="L24" s="13" t="s">
        <v>1199</v>
      </c>
      <c r="M24" s="30" t="s">
        <v>1818</v>
      </c>
      <c r="N24" s="13" t="s">
        <v>282</v>
      </c>
      <c r="O24" s="1" t="s">
        <v>275</v>
      </c>
      <c r="P24" s="2" t="str">
        <f>LEFT(Table4[[#This Row],['[4']]],FIND(" ",Table4[[#This Row],['[4']]],1)-1)</f>
        <v>700</v>
      </c>
      <c r="Q24" s="2" t="str">
        <f>MID(Table4[[#This Row],['[4']]],FIND("x",Table4[[#This Row],['[4']]],1)+2,FIND("x",Table4[[#This Row],['[4']]],7)-(FIND("x",Table4[[#This Row],['[4']]],1)+2))</f>
        <v xml:space="preserve">830 </v>
      </c>
      <c r="R24" s="2" t="str">
        <f>RIGHT(Table4[[#This Row],['[4']]],LEN(Table4[[#This Row],['[4']]])-(FIND("x",Table4[[#This Row],['[4']]],7)+1))</f>
        <v>920</v>
      </c>
      <c r="S24" s="2"/>
      <c r="T24" s="2">
        <f t="shared" si="0"/>
        <v>0.53452</v>
      </c>
    </row>
    <row r="25" spans="1:20" ht="30" x14ac:dyDescent="0.25">
      <c r="A25" s="13">
        <v>20</v>
      </c>
      <c r="B25" s="1" t="s">
        <v>1197</v>
      </c>
      <c r="C25" s="13" t="s">
        <v>9</v>
      </c>
      <c r="D25" s="13" t="s">
        <v>1198</v>
      </c>
      <c r="E25" s="13">
        <v>250</v>
      </c>
      <c r="F25" s="16">
        <v>1</v>
      </c>
      <c r="G25" s="16" t="s">
        <v>823</v>
      </c>
      <c r="H25" s="13" t="s">
        <v>811</v>
      </c>
      <c r="I25" s="13" t="s">
        <v>72</v>
      </c>
      <c r="J25" s="13" t="s">
        <v>201</v>
      </c>
      <c r="K25" s="13" t="s">
        <v>72</v>
      </c>
      <c r="L25" s="13" t="s">
        <v>1207</v>
      </c>
      <c r="M25" s="30" t="s">
        <v>1818</v>
      </c>
      <c r="N25" s="13" t="s">
        <v>282</v>
      </c>
      <c r="O25" s="1" t="s">
        <v>275</v>
      </c>
      <c r="P25" s="2" t="str">
        <f>LEFT(Table4[[#This Row],['[4']]],FIND(" ",Table4[[#This Row],['[4']]],1)-1)</f>
        <v>1300</v>
      </c>
      <c r="Q25" s="2" t="str">
        <f>MID(Table4[[#This Row],['[4']]],FIND("x",Table4[[#This Row],['[4']]],1)+2,FIND("x",Table4[[#This Row],['[4']]],7)-(FIND("x",Table4[[#This Row],['[4']]],1)+2))</f>
        <v xml:space="preserve">810 </v>
      </c>
      <c r="R25" s="2" t="str">
        <f>RIGHT(Table4[[#This Row],['[4']]],LEN(Table4[[#This Row],['[4']]])-(FIND("x",Table4[[#This Row],['[4']]],7)+1))</f>
        <v>2260</v>
      </c>
      <c r="S25" s="2"/>
      <c r="T25" s="2">
        <f t="shared" si="0"/>
        <v>2.3797799999999998</v>
      </c>
    </row>
    <row r="26" spans="1:20" ht="30" x14ac:dyDescent="0.25">
      <c r="A26" s="13">
        <v>21</v>
      </c>
      <c r="B26" s="1" t="s">
        <v>1197</v>
      </c>
      <c r="C26" s="13" t="s">
        <v>9</v>
      </c>
      <c r="D26" s="13" t="s">
        <v>1198</v>
      </c>
      <c r="E26" s="13">
        <v>250</v>
      </c>
      <c r="F26" s="16">
        <v>1</v>
      </c>
      <c r="G26" s="16" t="s">
        <v>823</v>
      </c>
      <c r="H26" s="13" t="s">
        <v>811</v>
      </c>
      <c r="I26" s="13" t="s">
        <v>72</v>
      </c>
      <c r="J26" s="13" t="s">
        <v>924</v>
      </c>
      <c r="K26" s="13" t="s">
        <v>72</v>
      </c>
      <c r="L26" s="13" t="s">
        <v>1196</v>
      </c>
      <c r="M26" s="30" t="s">
        <v>1818</v>
      </c>
      <c r="N26" s="13"/>
      <c r="O26" s="1" t="s">
        <v>275</v>
      </c>
      <c r="P26" s="2" t="str">
        <f>LEFT(Table4[[#This Row],['[4']]],FIND(" ",Table4[[#This Row],['[4']]],1)-1)</f>
        <v>1300</v>
      </c>
      <c r="Q26" s="2" t="str">
        <f>MID(Table4[[#This Row],['[4']]],FIND("x",Table4[[#This Row],['[4']]],1)+2,FIND("x",Table4[[#This Row],['[4']]],7)-(FIND("x",Table4[[#This Row],['[4']]],1)+2))</f>
        <v xml:space="preserve">810 </v>
      </c>
      <c r="R26" s="2" t="str">
        <f>RIGHT(Table4[[#This Row],['[4']]],LEN(Table4[[#This Row],['[4']]])-(FIND("x",Table4[[#This Row],['[4']]],7)+1))</f>
        <v>2260</v>
      </c>
      <c r="S26" s="2"/>
      <c r="T26" s="2">
        <f t="shared" si="0"/>
        <v>2.3797799999999998</v>
      </c>
    </row>
    <row r="27" spans="1:20" ht="30" x14ac:dyDescent="0.25">
      <c r="A27" s="13">
        <v>22</v>
      </c>
      <c r="B27" s="1" t="s">
        <v>1208</v>
      </c>
      <c r="C27" s="13" t="s">
        <v>9</v>
      </c>
      <c r="D27" s="13" t="s">
        <v>1209</v>
      </c>
      <c r="E27" s="13">
        <v>15</v>
      </c>
      <c r="F27" s="16">
        <v>1</v>
      </c>
      <c r="G27" s="16" t="s">
        <v>823</v>
      </c>
      <c r="H27" s="13" t="s">
        <v>811</v>
      </c>
      <c r="I27" s="13" t="s">
        <v>72</v>
      </c>
      <c r="J27" s="13" t="s">
        <v>201</v>
      </c>
      <c r="K27" s="13" t="s">
        <v>72</v>
      </c>
      <c r="L27" s="13" t="s">
        <v>1199</v>
      </c>
      <c r="M27" s="30" t="s">
        <v>1818</v>
      </c>
      <c r="N27" s="13" t="s">
        <v>282</v>
      </c>
      <c r="O27" s="1" t="s">
        <v>275</v>
      </c>
      <c r="P27" s="2" t="str">
        <f>LEFT(Table4[[#This Row],['[4']]],FIND(" ",Table4[[#This Row],['[4']]],1)-1)</f>
        <v>300</v>
      </c>
      <c r="Q27" s="2" t="str">
        <f>MID(Table4[[#This Row],['[4']]],FIND("x",Table4[[#This Row],['[4']]],1)+2,FIND("x",Table4[[#This Row],['[4']]],7)-(FIND("x",Table4[[#This Row],['[4']]],1)+2))</f>
        <v xml:space="preserve">400 </v>
      </c>
      <c r="R27" s="2" t="str">
        <f>RIGHT(Table4[[#This Row],['[4']]],LEN(Table4[[#This Row],['[4']]])-(FIND("x",Table4[[#This Row],['[4']]],7)+1))</f>
        <v>200</v>
      </c>
      <c r="S27" s="2"/>
      <c r="T27" s="2">
        <f t="shared" si="0"/>
        <v>2.4E-2</v>
      </c>
    </row>
    <row r="28" spans="1:20" ht="30" x14ac:dyDescent="0.25">
      <c r="A28" s="13">
        <v>23</v>
      </c>
      <c r="B28" s="1" t="s">
        <v>1177</v>
      </c>
      <c r="C28" s="13" t="s">
        <v>13</v>
      </c>
      <c r="D28" s="13" t="s">
        <v>1178</v>
      </c>
      <c r="E28" s="13">
        <v>50</v>
      </c>
      <c r="F28" s="16">
        <v>1</v>
      </c>
      <c r="G28" s="16" t="s">
        <v>823</v>
      </c>
      <c r="H28" s="13" t="s">
        <v>811</v>
      </c>
      <c r="I28" s="13" t="s">
        <v>72</v>
      </c>
      <c r="J28" s="13" t="s">
        <v>814</v>
      </c>
      <c r="K28" s="13" t="s">
        <v>72</v>
      </c>
      <c r="L28" s="13" t="s">
        <v>1210</v>
      </c>
      <c r="M28" s="30" t="s">
        <v>1818</v>
      </c>
      <c r="N28" s="13" t="s">
        <v>282</v>
      </c>
      <c r="O28" s="1" t="s">
        <v>275</v>
      </c>
      <c r="P28" s="2" t="str">
        <f>LEFT(Table4[[#This Row],['[4']]],FIND(" ",Table4[[#This Row],['[4']]],1)-1)</f>
        <v>600</v>
      </c>
      <c r="Q28" s="2" t="str">
        <f>MID(Table4[[#This Row],['[4']]],FIND("x",Table4[[#This Row],['[4']]],1)+2,FIND("x",Table4[[#This Row],['[4']]],7)-(FIND("x",Table4[[#This Row],['[4']]],1)+2))</f>
        <v xml:space="preserve">800 </v>
      </c>
      <c r="R28" s="2" t="str">
        <f>RIGHT(Table4[[#This Row],['[4']]],LEN(Table4[[#This Row],['[4']]])-(FIND("x",Table4[[#This Row],['[4']]],7)+1))</f>
        <v>1950</v>
      </c>
      <c r="S28" s="2"/>
      <c r="T28" s="2">
        <f t="shared" si="0"/>
        <v>0.93600000000000005</v>
      </c>
    </row>
    <row r="29" spans="1:20" ht="30" x14ac:dyDescent="0.25">
      <c r="A29" s="13">
        <v>24</v>
      </c>
      <c r="B29" s="1" t="s">
        <v>1177</v>
      </c>
      <c r="C29" s="13" t="s">
        <v>13</v>
      </c>
      <c r="D29" s="13" t="s">
        <v>1178</v>
      </c>
      <c r="E29" s="13">
        <v>50</v>
      </c>
      <c r="F29" s="16">
        <v>1</v>
      </c>
      <c r="G29" s="16" t="s">
        <v>823</v>
      </c>
      <c r="H29" s="13" t="s">
        <v>811</v>
      </c>
      <c r="I29" s="13" t="s">
        <v>72</v>
      </c>
      <c r="J29" s="13" t="s">
        <v>814</v>
      </c>
      <c r="K29" s="13" t="s">
        <v>72</v>
      </c>
      <c r="L29" s="13" t="s">
        <v>814</v>
      </c>
      <c r="M29" s="30" t="s">
        <v>1818</v>
      </c>
      <c r="N29" s="13" t="s">
        <v>282</v>
      </c>
      <c r="O29" s="1" t="s">
        <v>275</v>
      </c>
      <c r="P29" s="2" t="str">
        <f>LEFT(Table4[[#This Row],['[4']]],FIND(" ",Table4[[#This Row],['[4']]],1)-1)</f>
        <v>600</v>
      </c>
      <c r="Q29" s="2" t="str">
        <f>MID(Table4[[#This Row],['[4']]],FIND("x",Table4[[#This Row],['[4']]],1)+2,FIND("x",Table4[[#This Row],['[4']]],7)-(FIND("x",Table4[[#This Row],['[4']]],1)+2))</f>
        <v xml:space="preserve">800 </v>
      </c>
      <c r="R29" s="2" t="str">
        <f>RIGHT(Table4[[#This Row],['[4']]],LEN(Table4[[#This Row],['[4']]])-(FIND("x",Table4[[#This Row],['[4']]],7)+1))</f>
        <v>1950</v>
      </c>
      <c r="S29" s="2"/>
      <c r="T29" s="2">
        <f t="shared" si="0"/>
        <v>0.93600000000000005</v>
      </c>
    </row>
    <row r="30" spans="1:20" ht="30" x14ac:dyDescent="0.25">
      <c r="A30" s="13">
        <v>25</v>
      </c>
      <c r="B30" s="1" t="s">
        <v>1211</v>
      </c>
      <c r="C30" s="13" t="s">
        <v>13</v>
      </c>
      <c r="D30" s="13" t="s">
        <v>1178</v>
      </c>
      <c r="E30" s="13">
        <v>50</v>
      </c>
      <c r="F30" s="16">
        <v>1</v>
      </c>
      <c r="G30" s="16" t="s">
        <v>823</v>
      </c>
      <c r="H30" s="13" t="s">
        <v>811</v>
      </c>
      <c r="I30" s="13" t="s">
        <v>72</v>
      </c>
      <c r="J30" s="13" t="s">
        <v>814</v>
      </c>
      <c r="K30" s="13" t="s">
        <v>72</v>
      </c>
      <c r="L30" s="13" t="s">
        <v>814</v>
      </c>
      <c r="M30" s="30" t="s">
        <v>1818</v>
      </c>
      <c r="N30" s="13" t="s">
        <v>282</v>
      </c>
      <c r="O30" s="1" t="s">
        <v>275</v>
      </c>
      <c r="P30" s="2" t="str">
        <f>LEFT(Table4[[#This Row],['[4']]],FIND(" ",Table4[[#This Row],['[4']]],1)-1)</f>
        <v>600</v>
      </c>
      <c r="Q30" s="2" t="str">
        <f>MID(Table4[[#This Row],['[4']]],FIND("x",Table4[[#This Row],['[4']]],1)+2,FIND("x",Table4[[#This Row],['[4']]],7)-(FIND("x",Table4[[#This Row],['[4']]],1)+2))</f>
        <v xml:space="preserve">800 </v>
      </c>
      <c r="R30" s="2" t="str">
        <f>RIGHT(Table4[[#This Row],['[4']]],LEN(Table4[[#This Row],['[4']]])-(FIND("x",Table4[[#This Row],['[4']]],7)+1))</f>
        <v>1950</v>
      </c>
      <c r="S30" s="2"/>
      <c r="T30" s="2">
        <f t="shared" si="0"/>
        <v>0.93600000000000005</v>
      </c>
    </row>
    <row r="31" spans="1:20" ht="30" x14ac:dyDescent="0.25">
      <c r="A31" s="13">
        <v>26</v>
      </c>
      <c r="B31" s="1" t="s">
        <v>1200</v>
      </c>
      <c r="C31" s="13" t="s">
        <v>13</v>
      </c>
      <c r="D31" s="13" t="s">
        <v>1201</v>
      </c>
      <c r="E31" s="13">
        <v>45</v>
      </c>
      <c r="F31" s="16">
        <v>1</v>
      </c>
      <c r="G31" s="16" t="s">
        <v>823</v>
      </c>
      <c r="H31" s="13" t="s">
        <v>811</v>
      </c>
      <c r="I31" s="13" t="s">
        <v>72</v>
      </c>
      <c r="J31" s="13" t="s">
        <v>924</v>
      </c>
      <c r="K31" s="13" t="s">
        <v>72</v>
      </c>
      <c r="L31" s="13" t="s">
        <v>1210</v>
      </c>
      <c r="M31" s="30" t="s">
        <v>1818</v>
      </c>
      <c r="N31" s="13" t="s">
        <v>1193</v>
      </c>
      <c r="O31" s="1" t="s">
        <v>275</v>
      </c>
      <c r="P31" s="2" t="str">
        <f>LEFT(Table4[[#This Row],['[4']]],FIND(" ",Table4[[#This Row],['[4']]],1)-1)</f>
        <v>650</v>
      </c>
      <c r="Q31" s="2" t="str">
        <f>MID(Table4[[#This Row],['[4']]],FIND("x",Table4[[#This Row],['[4']]],1)+2,FIND("x",Table4[[#This Row],['[4']]],7)-(FIND("x",Table4[[#This Row],['[4']]],1)+2))</f>
        <v xml:space="preserve">540 </v>
      </c>
      <c r="R31" s="2" t="str">
        <f>RIGHT(Table4[[#This Row],['[4']]],LEN(Table4[[#This Row],['[4']]])-(FIND("x",Table4[[#This Row],['[4']]],7)+1))</f>
        <v>920</v>
      </c>
      <c r="S31" s="2"/>
      <c r="T31" s="2">
        <f t="shared" si="0"/>
        <v>0.32291999999999998</v>
      </c>
    </row>
    <row r="32" spans="1:20" ht="30" x14ac:dyDescent="0.25">
      <c r="A32" s="13">
        <v>27</v>
      </c>
      <c r="B32" s="1" t="s">
        <v>1212</v>
      </c>
      <c r="C32" s="13" t="s">
        <v>9</v>
      </c>
      <c r="D32" s="13" t="s">
        <v>1209</v>
      </c>
      <c r="E32" s="13">
        <v>15</v>
      </c>
      <c r="F32" s="16">
        <v>1</v>
      </c>
      <c r="G32" s="16" t="s">
        <v>823</v>
      </c>
      <c r="H32" s="13" t="s">
        <v>811</v>
      </c>
      <c r="I32" s="13" t="s">
        <v>72</v>
      </c>
      <c r="J32" s="13" t="s">
        <v>812</v>
      </c>
      <c r="K32" s="13" t="s">
        <v>72</v>
      </c>
      <c r="L32" s="13" t="s">
        <v>1210</v>
      </c>
      <c r="M32" s="30" t="s">
        <v>1818</v>
      </c>
      <c r="N32" s="13" t="s">
        <v>282</v>
      </c>
      <c r="O32" s="1" t="s">
        <v>275</v>
      </c>
      <c r="P32" s="2" t="str">
        <f>LEFT(Table4[[#This Row],['[4']]],FIND(" ",Table4[[#This Row],['[4']]],1)-1)</f>
        <v>300</v>
      </c>
      <c r="Q32" s="2" t="str">
        <f>MID(Table4[[#This Row],['[4']]],FIND("x",Table4[[#This Row],['[4']]],1)+2,FIND("x",Table4[[#This Row],['[4']]],7)-(FIND("x",Table4[[#This Row],['[4']]],1)+2))</f>
        <v xml:space="preserve">400 </v>
      </c>
      <c r="R32" s="2" t="str">
        <f>RIGHT(Table4[[#This Row],['[4']]],LEN(Table4[[#This Row],['[4']]])-(FIND("x",Table4[[#This Row],['[4']]],7)+1))</f>
        <v>200</v>
      </c>
      <c r="S32" s="2"/>
      <c r="T32" s="2">
        <f t="shared" si="0"/>
        <v>2.4E-2</v>
      </c>
    </row>
    <row r="33" spans="1:20" ht="30" x14ac:dyDescent="0.25">
      <c r="A33" s="13">
        <v>28</v>
      </c>
      <c r="B33" s="1" t="s">
        <v>1213</v>
      </c>
      <c r="C33" s="13" t="s">
        <v>9</v>
      </c>
      <c r="D33" s="13" t="s">
        <v>536</v>
      </c>
      <c r="E33" s="13">
        <v>25</v>
      </c>
      <c r="F33" s="16">
        <v>1</v>
      </c>
      <c r="G33" s="16" t="s">
        <v>823</v>
      </c>
      <c r="H33" s="13" t="s">
        <v>811</v>
      </c>
      <c r="I33" s="13" t="s">
        <v>72</v>
      </c>
      <c r="J33" s="13" t="s">
        <v>924</v>
      </c>
      <c r="K33" s="13" t="s">
        <v>72</v>
      </c>
      <c r="L33" s="13" t="s">
        <v>813</v>
      </c>
      <c r="M33" s="30" t="s">
        <v>1818</v>
      </c>
      <c r="N33" s="13"/>
      <c r="O33" s="1" t="s">
        <v>275</v>
      </c>
      <c r="P33" s="2" t="str">
        <f>LEFT(Table4[[#This Row],['[4']]],FIND(" ",Table4[[#This Row],['[4']]],1)-1)</f>
        <v>500</v>
      </c>
      <c r="Q33" s="2" t="str">
        <f>MID(Table4[[#This Row],['[4']]],FIND("x",Table4[[#This Row],['[4']]],1)+2,FIND("x",Table4[[#This Row],['[4']]],7)-(FIND("x",Table4[[#This Row],['[4']]],1)+2))</f>
        <v xml:space="preserve">500 </v>
      </c>
      <c r="R33" s="2" t="str">
        <f>RIGHT(Table4[[#This Row],['[4']]],LEN(Table4[[#This Row],['[4']]])-(FIND("x",Table4[[#This Row],['[4']]],7)+1))</f>
        <v>500</v>
      </c>
      <c r="S33" s="2"/>
      <c r="T33" s="2">
        <f t="shared" si="0"/>
        <v>0.125</v>
      </c>
    </row>
    <row r="34" spans="1:20" ht="30" x14ac:dyDescent="0.25">
      <c r="A34" s="13">
        <v>29</v>
      </c>
      <c r="B34" s="1" t="s">
        <v>1214</v>
      </c>
      <c r="C34" s="13" t="s">
        <v>9</v>
      </c>
      <c r="D34" s="13" t="s">
        <v>1215</v>
      </c>
      <c r="E34" s="13">
        <v>15</v>
      </c>
      <c r="F34" s="16">
        <v>1</v>
      </c>
      <c r="G34" s="16" t="s">
        <v>823</v>
      </c>
      <c r="H34" s="13" t="s">
        <v>811</v>
      </c>
      <c r="I34" s="13" t="s">
        <v>72</v>
      </c>
      <c r="J34" s="13" t="s">
        <v>814</v>
      </c>
      <c r="K34" s="13" t="s">
        <v>72</v>
      </c>
      <c r="L34" s="13" t="s">
        <v>814</v>
      </c>
      <c r="M34" s="30" t="s">
        <v>1818</v>
      </c>
      <c r="N34" s="13"/>
      <c r="O34" s="1" t="s">
        <v>275</v>
      </c>
      <c r="P34" s="2" t="str">
        <f>LEFT(Table4[[#This Row],['[4']]],FIND(" ",Table4[[#This Row],['[4']]],1)-1)</f>
        <v>500</v>
      </c>
      <c r="Q34" s="2" t="str">
        <f>MID(Table4[[#This Row],['[4']]],FIND("x",Table4[[#This Row],['[4']]],1)+2,FIND("x",Table4[[#This Row],['[4']]],7)-(FIND("x",Table4[[#This Row],['[4']]],1)+2))</f>
        <v xml:space="preserve">500 </v>
      </c>
      <c r="R34" s="2" t="str">
        <f>RIGHT(Table4[[#This Row],['[4']]],LEN(Table4[[#This Row],['[4']]])-(FIND("x",Table4[[#This Row],['[4']]],7)+1))</f>
        <v>200</v>
      </c>
      <c r="S34" s="2"/>
      <c r="T34" s="2">
        <f t="shared" si="0"/>
        <v>0.05</v>
      </c>
    </row>
    <row r="35" spans="1:20" ht="30" x14ac:dyDescent="0.25">
      <c r="A35" s="13">
        <v>30</v>
      </c>
      <c r="B35" s="1" t="s">
        <v>1177</v>
      </c>
      <c r="C35" s="13" t="s">
        <v>13</v>
      </c>
      <c r="D35" s="13" t="s">
        <v>1178</v>
      </c>
      <c r="E35" s="13">
        <v>50</v>
      </c>
      <c r="F35" s="16">
        <v>1</v>
      </c>
      <c r="G35" s="16" t="s">
        <v>823</v>
      </c>
      <c r="H35" s="13" t="s">
        <v>811</v>
      </c>
      <c r="I35" s="13" t="s">
        <v>72</v>
      </c>
      <c r="J35" s="13" t="s">
        <v>812</v>
      </c>
      <c r="K35" s="13" t="s">
        <v>72</v>
      </c>
      <c r="L35" s="13" t="s">
        <v>813</v>
      </c>
      <c r="M35" s="30" t="s">
        <v>1818</v>
      </c>
      <c r="N35" s="13" t="s">
        <v>282</v>
      </c>
      <c r="O35" s="1" t="s">
        <v>275</v>
      </c>
      <c r="P35" s="2" t="str">
        <f>LEFT(Table4[[#This Row],['[4']]],FIND(" ",Table4[[#This Row],['[4']]],1)-1)</f>
        <v>600</v>
      </c>
      <c r="Q35" s="2" t="str">
        <f>MID(Table4[[#This Row],['[4']]],FIND("x",Table4[[#This Row],['[4']]],1)+2,FIND("x",Table4[[#This Row],['[4']]],7)-(FIND("x",Table4[[#This Row],['[4']]],1)+2))</f>
        <v xml:space="preserve">800 </v>
      </c>
      <c r="R35" s="2" t="str">
        <f>RIGHT(Table4[[#This Row],['[4']]],LEN(Table4[[#This Row],['[4']]])-(FIND("x",Table4[[#This Row],['[4']]],7)+1))</f>
        <v>1950</v>
      </c>
      <c r="S35" s="2"/>
      <c r="T35" s="2">
        <f t="shared" si="0"/>
        <v>0.93600000000000005</v>
      </c>
    </row>
    <row r="36" spans="1:20" ht="30" x14ac:dyDescent="0.25">
      <c r="A36" s="13">
        <v>31</v>
      </c>
      <c r="B36" s="1" t="s">
        <v>1177</v>
      </c>
      <c r="C36" s="13" t="s">
        <v>13</v>
      </c>
      <c r="D36" s="13" t="s">
        <v>1178</v>
      </c>
      <c r="E36" s="13">
        <v>50</v>
      </c>
      <c r="F36" s="16">
        <v>1</v>
      </c>
      <c r="G36" s="16" t="s">
        <v>823</v>
      </c>
      <c r="H36" s="13" t="s">
        <v>811</v>
      </c>
      <c r="I36" s="13" t="s">
        <v>72</v>
      </c>
      <c r="J36" s="13" t="s">
        <v>201</v>
      </c>
      <c r="K36" s="13" t="s">
        <v>72</v>
      </c>
      <c r="L36" s="13" t="s">
        <v>813</v>
      </c>
      <c r="M36" s="30" t="s">
        <v>1818</v>
      </c>
      <c r="N36" s="13" t="s">
        <v>282</v>
      </c>
      <c r="O36" s="1" t="s">
        <v>275</v>
      </c>
      <c r="P36" s="2" t="str">
        <f>LEFT(Table4[[#This Row],['[4']]],FIND(" ",Table4[[#This Row],['[4']]],1)-1)</f>
        <v>600</v>
      </c>
      <c r="Q36" s="2" t="str">
        <f>MID(Table4[[#This Row],['[4']]],FIND("x",Table4[[#This Row],['[4']]],1)+2,FIND("x",Table4[[#This Row],['[4']]],7)-(FIND("x",Table4[[#This Row],['[4']]],1)+2))</f>
        <v xml:space="preserve">800 </v>
      </c>
      <c r="R36" s="2" t="str">
        <f>RIGHT(Table4[[#This Row],['[4']]],LEN(Table4[[#This Row],['[4']]])-(FIND("x",Table4[[#This Row],['[4']]],7)+1))</f>
        <v>1950</v>
      </c>
      <c r="S36" s="2"/>
      <c r="T36" s="2">
        <f t="shared" si="0"/>
        <v>0.93600000000000005</v>
      </c>
    </row>
    <row r="37" spans="1:20" ht="30" x14ac:dyDescent="0.25">
      <c r="A37" s="13">
        <v>32</v>
      </c>
      <c r="B37" s="1" t="s">
        <v>1177</v>
      </c>
      <c r="C37" s="13" t="s">
        <v>13</v>
      </c>
      <c r="D37" s="13" t="s">
        <v>1178</v>
      </c>
      <c r="E37" s="13">
        <v>50</v>
      </c>
      <c r="F37" s="16">
        <v>1</v>
      </c>
      <c r="G37" s="16" t="s">
        <v>823</v>
      </c>
      <c r="H37" s="13" t="s">
        <v>811</v>
      </c>
      <c r="I37" s="13" t="s">
        <v>72</v>
      </c>
      <c r="J37" s="13" t="s">
        <v>924</v>
      </c>
      <c r="K37" s="13" t="s">
        <v>72</v>
      </c>
      <c r="L37" s="13" t="s">
        <v>1216</v>
      </c>
      <c r="M37" s="30" t="s">
        <v>1818</v>
      </c>
      <c r="N37" s="13" t="s">
        <v>282</v>
      </c>
      <c r="O37" s="1" t="s">
        <v>275</v>
      </c>
      <c r="P37" s="2" t="str">
        <f>LEFT(Table4[[#This Row],['[4']]],FIND(" ",Table4[[#This Row],['[4']]],1)-1)</f>
        <v>600</v>
      </c>
      <c r="Q37" s="2" t="str">
        <f>MID(Table4[[#This Row],['[4']]],FIND("x",Table4[[#This Row],['[4']]],1)+2,FIND("x",Table4[[#This Row],['[4']]],7)-(FIND("x",Table4[[#This Row],['[4']]],1)+2))</f>
        <v xml:space="preserve">800 </v>
      </c>
      <c r="R37" s="2" t="str">
        <f>RIGHT(Table4[[#This Row],['[4']]],LEN(Table4[[#This Row],['[4']]])-(FIND("x",Table4[[#This Row],['[4']]],7)+1))</f>
        <v>1950</v>
      </c>
      <c r="S37" s="2"/>
      <c r="T37" s="2">
        <f t="shared" si="0"/>
        <v>0.93600000000000005</v>
      </c>
    </row>
    <row r="38" spans="1:20" ht="30" x14ac:dyDescent="0.25">
      <c r="A38" s="13">
        <v>33</v>
      </c>
      <c r="B38" s="1" t="s">
        <v>1212</v>
      </c>
      <c r="C38" s="13" t="s">
        <v>9</v>
      </c>
      <c r="D38" s="13" t="s">
        <v>1209</v>
      </c>
      <c r="E38" s="13">
        <v>15</v>
      </c>
      <c r="F38" s="16">
        <v>1</v>
      </c>
      <c r="G38" s="16" t="s">
        <v>823</v>
      </c>
      <c r="H38" s="13" t="s">
        <v>811</v>
      </c>
      <c r="I38" s="13" t="s">
        <v>72</v>
      </c>
      <c r="J38" s="13" t="s">
        <v>924</v>
      </c>
      <c r="K38" s="13" t="s">
        <v>72</v>
      </c>
      <c r="L38" s="13" t="s">
        <v>1216</v>
      </c>
      <c r="M38" s="30" t="s">
        <v>1818</v>
      </c>
      <c r="N38" s="13" t="s">
        <v>282</v>
      </c>
      <c r="O38" s="1" t="s">
        <v>275</v>
      </c>
      <c r="P38" s="2" t="str">
        <f>LEFT(Table4[[#This Row],['[4']]],FIND(" ",Table4[[#This Row],['[4']]],1)-1)</f>
        <v>300</v>
      </c>
      <c r="Q38" s="2" t="str">
        <f>MID(Table4[[#This Row],['[4']]],FIND("x",Table4[[#This Row],['[4']]],1)+2,FIND("x",Table4[[#This Row],['[4']]],7)-(FIND("x",Table4[[#This Row],['[4']]],1)+2))</f>
        <v xml:space="preserve">400 </v>
      </c>
      <c r="R38" s="2" t="str">
        <f>RIGHT(Table4[[#This Row],['[4']]],LEN(Table4[[#This Row],['[4']]])-(FIND("x",Table4[[#This Row],['[4']]],7)+1))</f>
        <v>200</v>
      </c>
      <c r="S38" s="2"/>
      <c r="T38" s="2">
        <f t="shared" si="0"/>
        <v>2.4E-2</v>
      </c>
    </row>
    <row r="39" spans="1:20" ht="30" x14ac:dyDescent="0.25">
      <c r="A39" s="13">
        <v>34</v>
      </c>
      <c r="B39" s="1" t="s">
        <v>1217</v>
      </c>
      <c r="C39" s="13" t="s">
        <v>9</v>
      </c>
      <c r="D39" s="13" t="s">
        <v>1218</v>
      </c>
      <c r="E39" s="13">
        <v>20</v>
      </c>
      <c r="F39" s="16">
        <v>1</v>
      </c>
      <c r="G39" s="16" t="s">
        <v>823</v>
      </c>
      <c r="H39" s="13" t="s">
        <v>811</v>
      </c>
      <c r="I39" s="13" t="s">
        <v>72</v>
      </c>
      <c r="J39" s="13" t="s">
        <v>815</v>
      </c>
      <c r="K39" s="13" t="s">
        <v>72</v>
      </c>
      <c r="L39" s="13" t="s">
        <v>1216</v>
      </c>
      <c r="M39" s="30" t="s">
        <v>1818</v>
      </c>
      <c r="N39" s="13" t="s">
        <v>282</v>
      </c>
      <c r="O39" s="1" t="s">
        <v>275</v>
      </c>
      <c r="P39" s="2" t="str">
        <f>LEFT(Table4[[#This Row],['[4']]],FIND(" ",Table4[[#This Row],['[4']]],1)-1)</f>
        <v>700</v>
      </c>
      <c r="Q39" s="2" t="str">
        <f>MID(Table4[[#This Row],['[4']]],FIND("x",Table4[[#This Row],['[4']]],1)+2,FIND("x",Table4[[#This Row],['[4']]],7)-(FIND("x",Table4[[#This Row],['[4']]],1)+2))</f>
        <v xml:space="preserve">600 </v>
      </c>
      <c r="R39" s="2" t="str">
        <f>RIGHT(Table4[[#This Row],['[4']]],LEN(Table4[[#This Row],['[4']]])-(FIND("x",Table4[[#This Row],['[4']]],7)+1))</f>
        <v>600</v>
      </c>
      <c r="S39" s="2"/>
      <c r="T39" s="2">
        <f t="shared" si="0"/>
        <v>0.252</v>
      </c>
    </row>
    <row r="40" spans="1:20" ht="30" x14ac:dyDescent="0.25">
      <c r="A40" s="13">
        <v>35</v>
      </c>
      <c r="B40" s="1" t="s">
        <v>1219</v>
      </c>
      <c r="C40" s="13" t="s">
        <v>13</v>
      </c>
      <c r="D40" s="13" t="s">
        <v>1201</v>
      </c>
      <c r="E40" s="13">
        <v>45</v>
      </c>
      <c r="F40" s="16">
        <v>1</v>
      </c>
      <c r="G40" s="16" t="s">
        <v>823</v>
      </c>
      <c r="H40" s="13" t="s">
        <v>811</v>
      </c>
      <c r="I40" s="13" t="s">
        <v>72</v>
      </c>
      <c r="J40" s="13" t="s">
        <v>814</v>
      </c>
      <c r="K40" s="13" t="s">
        <v>72</v>
      </c>
      <c r="L40" s="13" t="s">
        <v>1216</v>
      </c>
      <c r="M40" s="30" t="s">
        <v>1818</v>
      </c>
      <c r="N40" s="13" t="s">
        <v>2073</v>
      </c>
      <c r="O40" s="1" t="s">
        <v>275</v>
      </c>
      <c r="P40" s="2" t="str">
        <f>LEFT(Table4[[#This Row],['[4']]],FIND(" ",Table4[[#This Row],['[4']]],1)-1)</f>
        <v>650</v>
      </c>
      <c r="Q40" s="2" t="str">
        <f>MID(Table4[[#This Row],['[4']]],FIND("x",Table4[[#This Row],['[4']]],1)+2,FIND("x",Table4[[#This Row],['[4']]],7)-(FIND("x",Table4[[#This Row],['[4']]],1)+2))</f>
        <v xml:space="preserve">540 </v>
      </c>
      <c r="R40" s="2" t="str">
        <f>RIGHT(Table4[[#This Row],['[4']]],LEN(Table4[[#This Row],['[4']]])-(FIND("x",Table4[[#This Row],['[4']]],7)+1))</f>
        <v>920</v>
      </c>
      <c r="S40" s="2"/>
      <c r="T40" s="2">
        <f t="shared" si="0"/>
        <v>0.32291999999999998</v>
      </c>
    </row>
    <row r="41" spans="1:20" ht="30" x14ac:dyDescent="0.25">
      <c r="A41" s="13">
        <v>36</v>
      </c>
      <c r="B41" s="1" t="s">
        <v>1220</v>
      </c>
      <c r="C41" s="13" t="s">
        <v>9</v>
      </c>
      <c r="D41" s="13" t="s">
        <v>1221</v>
      </c>
      <c r="E41" s="13">
        <v>30</v>
      </c>
      <c r="F41" s="16">
        <v>1</v>
      </c>
      <c r="G41" s="16" t="s">
        <v>823</v>
      </c>
      <c r="H41" s="13" t="s">
        <v>811</v>
      </c>
      <c r="I41" s="13" t="s">
        <v>72</v>
      </c>
      <c r="J41" s="13" t="s">
        <v>815</v>
      </c>
      <c r="K41" s="13" t="s">
        <v>72</v>
      </c>
      <c r="L41" s="13" t="s">
        <v>816</v>
      </c>
      <c r="M41" s="30" t="s">
        <v>1818</v>
      </c>
      <c r="N41" s="13" t="s">
        <v>282</v>
      </c>
      <c r="O41" s="1" t="s">
        <v>275</v>
      </c>
      <c r="P41" s="2" t="str">
        <f>LEFT(Table4[[#This Row],['[4']]],FIND(" ",Table4[[#This Row],['[4']]],1)-1)</f>
        <v>1000</v>
      </c>
      <c r="Q41" s="2" t="str">
        <f>MID(Table4[[#This Row],['[4']]],FIND("x",Table4[[#This Row],['[4']]],1)+2,FIND("x",Table4[[#This Row],['[4']]],7)-(FIND("x",Table4[[#This Row],['[4']]],1)+2))</f>
        <v xml:space="preserve">600 </v>
      </c>
      <c r="R41" s="2" t="str">
        <f>RIGHT(Table4[[#This Row],['[4']]],LEN(Table4[[#This Row],['[4']]])-(FIND("x",Table4[[#This Row],['[4']]],7)+1))</f>
        <v>600</v>
      </c>
      <c r="S41" s="2"/>
      <c r="T41" s="2">
        <f t="shared" si="0"/>
        <v>0.36</v>
      </c>
    </row>
    <row r="42" spans="1:20" ht="30" x14ac:dyDescent="0.25">
      <c r="A42" s="13">
        <v>37</v>
      </c>
      <c r="B42" s="1" t="s">
        <v>1222</v>
      </c>
      <c r="C42" s="13" t="s">
        <v>13</v>
      </c>
      <c r="D42" s="13" t="s">
        <v>1223</v>
      </c>
      <c r="E42" s="13">
        <v>300</v>
      </c>
      <c r="F42" s="16">
        <v>1</v>
      </c>
      <c r="G42" s="16" t="s">
        <v>823</v>
      </c>
      <c r="H42" s="13" t="s">
        <v>811</v>
      </c>
      <c r="I42" s="13" t="s">
        <v>5</v>
      </c>
      <c r="J42" s="13" t="s">
        <v>59</v>
      </c>
      <c r="K42" s="13" t="s">
        <v>72</v>
      </c>
      <c r="L42" s="13" t="s">
        <v>814</v>
      </c>
      <c r="M42" s="30" t="s">
        <v>1818</v>
      </c>
      <c r="N42" s="13" t="s">
        <v>1224</v>
      </c>
      <c r="O42" s="1" t="s">
        <v>275</v>
      </c>
      <c r="P42" s="2" t="str">
        <f>LEFT(Table4[[#This Row],['[4']]],FIND(" ",Table4[[#This Row],['[4']]],1)-1)</f>
        <v>870</v>
      </c>
      <c r="Q42" s="2" t="str">
        <f>MID(Table4[[#This Row],['[4']]],FIND("x",Table4[[#This Row],['[4']]],1)+2,FIND("x",Table4[[#This Row],['[4']]],7)-(FIND("x",Table4[[#This Row],['[4']]],1)+2))</f>
        <v xml:space="preserve">1000 </v>
      </c>
      <c r="R42" s="2" t="str">
        <f>RIGHT(Table4[[#This Row],['[4']]],LEN(Table4[[#This Row],['[4']]])-(FIND("x",Table4[[#This Row],['[4']]],7)+1))</f>
        <v>2000</v>
      </c>
      <c r="S42" s="2"/>
      <c r="T42" s="2">
        <f t="shared" si="0"/>
        <v>1.74</v>
      </c>
    </row>
    <row r="43" spans="1:20" ht="30" x14ac:dyDescent="0.25">
      <c r="A43" s="13">
        <v>38</v>
      </c>
      <c r="B43" s="1" t="s">
        <v>1225</v>
      </c>
      <c r="C43" s="13" t="s">
        <v>9</v>
      </c>
      <c r="D43" s="13" t="s">
        <v>1226</v>
      </c>
      <c r="E43" s="13">
        <v>50</v>
      </c>
      <c r="F43" s="16">
        <v>1</v>
      </c>
      <c r="G43" s="16" t="s">
        <v>823</v>
      </c>
      <c r="H43" s="13" t="s">
        <v>811</v>
      </c>
      <c r="I43" s="13" t="s">
        <v>5</v>
      </c>
      <c r="J43" s="13" t="s">
        <v>59</v>
      </c>
      <c r="K43" s="13" t="s">
        <v>72</v>
      </c>
      <c r="L43" s="13" t="s">
        <v>814</v>
      </c>
      <c r="M43" s="30" t="s">
        <v>1818</v>
      </c>
      <c r="N43" s="13" t="s">
        <v>282</v>
      </c>
      <c r="O43" s="1" t="s">
        <v>275</v>
      </c>
      <c r="P43" s="2" t="str">
        <f>LEFT(Table4[[#This Row],['[4']]],FIND(" ",Table4[[#This Row],['[4']]],1)-1)</f>
        <v>600</v>
      </c>
      <c r="Q43" s="2" t="str">
        <f>MID(Table4[[#This Row],['[4']]],FIND("x",Table4[[#This Row],['[4']]],1)+2,FIND("x",Table4[[#This Row],['[4']]],7)-(FIND("x",Table4[[#This Row],['[4']]],1)+2))</f>
        <v xml:space="preserve">770 </v>
      </c>
      <c r="R43" s="2" t="str">
        <f>RIGHT(Table4[[#This Row],['[4']]],LEN(Table4[[#This Row],['[4']]])-(FIND("x",Table4[[#This Row],['[4']]],7)+1))</f>
        <v>1200</v>
      </c>
      <c r="S43" s="2"/>
      <c r="T43" s="2">
        <f t="shared" si="0"/>
        <v>0.5544</v>
      </c>
    </row>
    <row r="44" spans="1:20" ht="30" x14ac:dyDescent="0.25">
      <c r="A44" s="13">
        <v>39</v>
      </c>
      <c r="B44" s="1" t="s">
        <v>1227</v>
      </c>
      <c r="C44" s="13" t="s">
        <v>9</v>
      </c>
      <c r="D44" s="13" t="s">
        <v>1228</v>
      </c>
      <c r="E44" s="13">
        <v>5</v>
      </c>
      <c r="F44" s="16">
        <v>1</v>
      </c>
      <c r="G44" s="16" t="s">
        <v>823</v>
      </c>
      <c r="H44" s="13" t="s">
        <v>811</v>
      </c>
      <c r="I44" s="13" t="s">
        <v>72</v>
      </c>
      <c r="J44" s="13" t="s">
        <v>814</v>
      </c>
      <c r="K44" s="13" t="s">
        <v>72</v>
      </c>
      <c r="L44" s="13" t="s">
        <v>814</v>
      </c>
      <c r="M44" s="30" t="s">
        <v>1818</v>
      </c>
      <c r="N44" s="13" t="s">
        <v>282</v>
      </c>
      <c r="O44" s="1" t="s">
        <v>275</v>
      </c>
      <c r="P44" s="2" t="str">
        <f>LEFT(Table4[[#This Row],['[4']]],FIND(" ",Table4[[#This Row],['[4']]],1)-1)</f>
        <v>200</v>
      </c>
      <c r="Q44" s="2" t="str">
        <f>MID(Table4[[#This Row],['[4']]],FIND("x",Table4[[#This Row],['[4']]],1)+2,FIND("x",Table4[[#This Row],['[4']]],7)-(FIND("x",Table4[[#This Row],['[4']]],1)+2))</f>
        <v xml:space="preserve">400 </v>
      </c>
      <c r="R44" s="2" t="str">
        <f>RIGHT(Table4[[#This Row],['[4']]],LEN(Table4[[#This Row],['[4']]])-(FIND("x",Table4[[#This Row],['[4']]],7)+1))</f>
        <v>25</v>
      </c>
      <c r="S44" s="2"/>
      <c r="T44" s="2">
        <f t="shared" si="0"/>
        <v>2E-3</v>
      </c>
    </row>
    <row r="45" spans="1:20" ht="30" x14ac:dyDescent="0.25">
      <c r="A45" s="13">
        <v>40</v>
      </c>
      <c r="B45" s="1" t="s">
        <v>1229</v>
      </c>
      <c r="C45" s="13" t="s">
        <v>9</v>
      </c>
      <c r="D45" s="13" t="s">
        <v>1230</v>
      </c>
      <c r="E45" s="13">
        <v>4</v>
      </c>
      <c r="F45" s="16">
        <v>1</v>
      </c>
      <c r="G45" s="16" t="s">
        <v>823</v>
      </c>
      <c r="H45" s="13" t="s">
        <v>811</v>
      </c>
      <c r="I45" s="13" t="s">
        <v>72</v>
      </c>
      <c r="J45" s="13" t="s">
        <v>814</v>
      </c>
      <c r="K45" s="13" t="s">
        <v>72</v>
      </c>
      <c r="L45" s="13" t="s">
        <v>814</v>
      </c>
      <c r="M45" s="30" t="s">
        <v>1818</v>
      </c>
      <c r="N45" s="13" t="s">
        <v>282</v>
      </c>
      <c r="O45" s="1" t="s">
        <v>275</v>
      </c>
      <c r="P45" s="2" t="str">
        <f>LEFT(Table4[[#This Row],['[4']]],FIND(" ",Table4[[#This Row],['[4']]],1)-1)</f>
        <v>200</v>
      </c>
      <c r="Q45" s="2" t="str">
        <f>MID(Table4[[#This Row],['[4']]],FIND("x",Table4[[#This Row],['[4']]],1)+2,FIND("x",Table4[[#This Row],['[4']]],7)-(FIND("x",Table4[[#This Row],['[4']]],1)+2))</f>
        <v xml:space="preserve">300 </v>
      </c>
      <c r="R45" s="2" t="str">
        <f>RIGHT(Table4[[#This Row],['[4']]],LEN(Table4[[#This Row],['[4']]])-(FIND("x",Table4[[#This Row],['[4']]],7)+1))</f>
        <v>250</v>
      </c>
      <c r="S45" s="2"/>
      <c r="T45" s="2">
        <f t="shared" si="0"/>
        <v>1.4999999999999999E-2</v>
      </c>
    </row>
    <row r="46" spans="1:20" ht="30" x14ac:dyDescent="0.25">
      <c r="A46" s="13">
        <v>41</v>
      </c>
      <c r="B46" s="1" t="s">
        <v>1231</v>
      </c>
      <c r="C46" s="13" t="s">
        <v>9</v>
      </c>
      <c r="D46" s="13" t="s">
        <v>1232</v>
      </c>
      <c r="E46" s="13">
        <v>4</v>
      </c>
      <c r="F46" s="16">
        <v>16</v>
      </c>
      <c r="G46" s="16" t="s">
        <v>823</v>
      </c>
      <c r="H46" s="13" t="s">
        <v>811</v>
      </c>
      <c r="I46" s="13" t="s">
        <v>72</v>
      </c>
      <c r="J46" s="13" t="s">
        <v>813</v>
      </c>
      <c r="K46" s="13" t="s">
        <v>72</v>
      </c>
      <c r="L46" s="13" t="s">
        <v>814</v>
      </c>
      <c r="M46" s="30" t="s">
        <v>1818</v>
      </c>
      <c r="N46" s="13" t="s">
        <v>282</v>
      </c>
      <c r="O46" s="1" t="s">
        <v>275</v>
      </c>
      <c r="P46" s="2" t="str">
        <f>LEFT(Table4[[#This Row],['[4']]],FIND(" ",Table4[[#This Row],['[4']]],1)-1)</f>
        <v>200</v>
      </c>
      <c r="Q46" s="2" t="str">
        <f>MID(Table4[[#This Row],['[4']]],FIND("x",Table4[[#This Row],['[4']]],1)+2,FIND("x",Table4[[#This Row],['[4']]],7)-(FIND("x",Table4[[#This Row],['[4']]],1)+2))</f>
        <v xml:space="preserve">30 </v>
      </c>
      <c r="R46" s="2" t="str">
        <f>RIGHT(Table4[[#This Row],['[4']]],LEN(Table4[[#This Row],['[4']]])-(FIND("x",Table4[[#This Row],['[4']]],7)+1))</f>
        <v>200</v>
      </c>
      <c r="S46" s="2"/>
      <c r="T46" s="2">
        <f t="shared" si="0"/>
        <v>1.1999999999999999E-3</v>
      </c>
    </row>
    <row r="47" spans="1:20" ht="30" x14ac:dyDescent="0.25">
      <c r="A47" s="13">
        <v>42</v>
      </c>
      <c r="B47" s="1" t="s">
        <v>1233</v>
      </c>
      <c r="C47" s="13" t="s">
        <v>9</v>
      </c>
      <c r="D47" s="13" t="s">
        <v>1204</v>
      </c>
      <c r="E47" s="13">
        <v>5</v>
      </c>
      <c r="F47" s="16">
        <v>1</v>
      </c>
      <c r="G47" s="16" t="s">
        <v>823</v>
      </c>
      <c r="H47" s="13" t="s">
        <v>811</v>
      </c>
      <c r="I47" s="13" t="s">
        <v>5</v>
      </c>
      <c r="J47" s="13" t="s">
        <v>59</v>
      </c>
      <c r="K47" s="13" t="s">
        <v>72</v>
      </c>
      <c r="L47" s="13" t="s">
        <v>814</v>
      </c>
      <c r="M47" s="30" t="s">
        <v>1818</v>
      </c>
      <c r="N47" s="13" t="s">
        <v>282</v>
      </c>
      <c r="O47" s="1" t="s">
        <v>275</v>
      </c>
      <c r="P47" s="2" t="str">
        <f>LEFT(Table4[[#This Row],['[4']]],FIND(" ",Table4[[#This Row],['[4']]],1)-1)</f>
        <v>300</v>
      </c>
      <c r="Q47" s="2" t="str">
        <f>MID(Table4[[#This Row],['[4']]],FIND("x",Table4[[#This Row],['[4']]],1)+2,FIND("x",Table4[[#This Row],['[4']]],7)-(FIND("x",Table4[[#This Row],['[4']]],1)+2))</f>
        <v xml:space="preserve">400 </v>
      </c>
      <c r="R47" s="2" t="str">
        <f>RIGHT(Table4[[#This Row],['[4']]],LEN(Table4[[#This Row],['[4']]])-(FIND("x",Table4[[#This Row],['[4']]],7)+1))</f>
        <v>300</v>
      </c>
      <c r="S47" s="2"/>
      <c r="T47" s="2">
        <f t="shared" si="0"/>
        <v>3.5999999999999997E-2</v>
      </c>
    </row>
    <row r="48" spans="1:20" ht="30" x14ac:dyDescent="0.25">
      <c r="A48" s="13">
        <v>43</v>
      </c>
      <c r="B48" s="1" t="s">
        <v>1234</v>
      </c>
      <c r="C48" s="13" t="s">
        <v>9</v>
      </c>
      <c r="D48" s="13" t="s">
        <v>1001</v>
      </c>
      <c r="E48" s="13">
        <v>2</v>
      </c>
      <c r="F48" s="16">
        <v>1</v>
      </c>
      <c r="G48" s="16" t="s">
        <v>823</v>
      </c>
      <c r="H48" s="13" t="s">
        <v>811</v>
      </c>
      <c r="I48" s="13" t="s">
        <v>72</v>
      </c>
      <c r="J48" s="13" t="s">
        <v>814</v>
      </c>
      <c r="K48" s="13" t="s">
        <v>72</v>
      </c>
      <c r="L48" s="13" t="s">
        <v>814</v>
      </c>
      <c r="M48" s="30" t="s">
        <v>1818</v>
      </c>
      <c r="N48" s="13" t="s">
        <v>282</v>
      </c>
      <c r="O48" s="1" t="s">
        <v>275</v>
      </c>
      <c r="P48" s="2" t="str">
        <f>LEFT(Table4[[#This Row],['[4']]],FIND(" ",Table4[[#This Row],['[4']]],1)-1)</f>
        <v>200</v>
      </c>
      <c r="Q48" s="2" t="str">
        <f>MID(Table4[[#This Row],['[4']]],FIND("x",Table4[[#This Row],['[4']]],1)+2,FIND("x",Table4[[#This Row],['[4']]],7)-(FIND("x",Table4[[#This Row],['[4']]],1)+2))</f>
        <v xml:space="preserve">200 </v>
      </c>
      <c r="R48" s="2" t="str">
        <f>RIGHT(Table4[[#This Row],['[4']]],LEN(Table4[[#This Row],['[4']]])-(FIND("x",Table4[[#This Row],['[4']]],7)+1))</f>
        <v>200</v>
      </c>
      <c r="S48" s="2"/>
      <c r="T48" s="2">
        <f t="shared" si="0"/>
        <v>8.0000000000000002E-3</v>
      </c>
    </row>
    <row r="49" spans="1:20" ht="30" x14ac:dyDescent="0.25">
      <c r="A49" s="13">
        <v>44</v>
      </c>
      <c r="B49" s="1" t="s">
        <v>1235</v>
      </c>
      <c r="C49" s="13" t="s">
        <v>9</v>
      </c>
      <c r="D49" s="13" t="s">
        <v>1236</v>
      </c>
      <c r="E49" s="13">
        <v>2</v>
      </c>
      <c r="F49" s="16">
        <v>1</v>
      </c>
      <c r="G49" s="16" t="s">
        <v>823</v>
      </c>
      <c r="H49" s="13" t="s">
        <v>811</v>
      </c>
      <c r="I49" s="13" t="s">
        <v>72</v>
      </c>
      <c r="J49" s="13" t="s">
        <v>814</v>
      </c>
      <c r="K49" s="13" t="s">
        <v>72</v>
      </c>
      <c r="L49" s="13" t="s">
        <v>814</v>
      </c>
      <c r="M49" s="30" t="s">
        <v>1818</v>
      </c>
      <c r="N49" s="13" t="s">
        <v>282</v>
      </c>
      <c r="O49" s="1" t="s">
        <v>275</v>
      </c>
      <c r="P49" s="2" t="str">
        <f>LEFT(Table4[[#This Row],['[4']]],FIND(" ",Table4[[#This Row],['[4']]],1)-1)</f>
        <v>200</v>
      </c>
      <c r="Q49" s="2" t="str">
        <f>MID(Table4[[#This Row],['[4']]],FIND("x",Table4[[#This Row],['[4']]],1)+2,FIND("x",Table4[[#This Row],['[4']]],7)-(FIND("x",Table4[[#This Row],['[4']]],1)+2))</f>
        <v xml:space="preserve">100 </v>
      </c>
      <c r="R49" s="2" t="str">
        <f>RIGHT(Table4[[#This Row],['[4']]],LEN(Table4[[#This Row],['[4']]])-(FIND("x",Table4[[#This Row],['[4']]],7)+1))</f>
        <v>200</v>
      </c>
      <c r="S49" s="2"/>
      <c r="T49" s="2">
        <f t="shared" si="0"/>
        <v>4.0000000000000001E-3</v>
      </c>
    </row>
    <row r="50" spans="1:20" ht="30" x14ac:dyDescent="0.25">
      <c r="A50" s="13">
        <v>45</v>
      </c>
      <c r="B50" s="1" t="s">
        <v>1237</v>
      </c>
      <c r="C50" s="13" t="s">
        <v>9</v>
      </c>
      <c r="D50" s="13" t="s">
        <v>1001</v>
      </c>
      <c r="E50" s="13">
        <v>4</v>
      </c>
      <c r="F50" s="16">
        <v>1</v>
      </c>
      <c r="G50" s="16" t="s">
        <v>823</v>
      </c>
      <c r="H50" s="13" t="s">
        <v>811</v>
      </c>
      <c r="I50" s="13" t="s">
        <v>72</v>
      </c>
      <c r="J50" s="13" t="s">
        <v>814</v>
      </c>
      <c r="K50" s="13" t="s">
        <v>72</v>
      </c>
      <c r="L50" s="13" t="s">
        <v>814</v>
      </c>
      <c r="M50" s="30" t="s">
        <v>1818</v>
      </c>
      <c r="N50" s="13" t="s">
        <v>282</v>
      </c>
      <c r="O50" s="1" t="s">
        <v>275</v>
      </c>
      <c r="P50" s="2" t="str">
        <f>LEFT(Table4[[#This Row],['[4']]],FIND(" ",Table4[[#This Row],['[4']]],1)-1)</f>
        <v>200</v>
      </c>
      <c r="Q50" s="2" t="str">
        <f>MID(Table4[[#This Row],['[4']]],FIND("x",Table4[[#This Row],['[4']]],1)+2,FIND("x",Table4[[#This Row],['[4']]],7)-(FIND("x",Table4[[#This Row],['[4']]],1)+2))</f>
        <v xml:space="preserve">200 </v>
      </c>
      <c r="R50" s="2" t="str">
        <f>RIGHT(Table4[[#This Row],['[4']]],LEN(Table4[[#This Row],['[4']]])-(FIND("x",Table4[[#This Row],['[4']]],7)+1))</f>
        <v>200</v>
      </c>
      <c r="S50" s="2"/>
      <c r="T50" s="2">
        <f t="shared" si="0"/>
        <v>8.0000000000000002E-3</v>
      </c>
    </row>
    <row r="51" spans="1:20" ht="30" x14ac:dyDescent="0.25">
      <c r="A51" s="13">
        <v>46</v>
      </c>
      <c r="B51" s="1" t="s">
        <v>1238</v>
      </c>
      <c r="C51" s="13" t="s">
        <v>9</v>
      </c>
      <c r="D51" s="13" t="s">
        <v>1239</v>
      </c>
      <c r="E51" s="13">
        <v>2</v>
      </c>
      <c r="F51" s="16">
        <v>1</v>
      </c>
      <c r="G51" s="16" t="s">
        <v>823</v>
      </c>
      <c r="H51" s="13" t="s">
        <v>811</v>
      </c>
      <c r="I51" s="13" t="s">
        <v>72</v>
      </c>
      <c r="J51" s="13" t="s">
        <v>814</v>
      </c>
      <c r="K51" s="13" t="s">
        <v>72</v>
      </c>
      <c r="L51" s="13" t="s">
        <v>814</v>
      </c>
      <c r="M51" s="30" t="s">
        <v>1818</v>
      </c>
      <c r="N51" s="13" t="s">
        <v>282</v>
      </c>
      <c r="O51" s="1" t="s">
        <v>275</v>
      </c>
      <c r="P51" s="2" t="str">
        <f>LEFT(Table4[[#This Row],['[4']]],FIND(" ",Table4[[#This Row],['[4']]],1)-1)</f>
        <v>150</v>
      </c>
      <c r="Q51" s="2" t="str">
        <f>MID(Table4[[#This Row],['[4']]],FIND("x",Table4[[#This Row],['[4']]],1)+2,FIND("x",Table4[[#This Row],['[4']]],7)-(FIND("x",Table4[[#This Row],['[4']]],1)+2))</f>
        <v xml:space="preserve">1500 </v>
      </c>
      <c r="R51" s="2" t="str">
        <f>RIGHT(Table4[[#This Row],['[4']]],LEN(Table4[[#This Row],['[4']]])-(FIND("x",Table4[[#This Row],['[4']]],7)+1))</f>
        <v>250</v>
      </c>
      <c r="S51" s="2"/>
      <c r="T51" s="2">
        <f t="shared" si="0"/>
        <v>5.6250000000000001E-2</v>
      </c>
    </row>
    <row r="52" spans="1:20" ht="30" x14ac:dyDescent="0.25">
      <c r="A52" s="13">
        <v>47</v>
      </c>
      <c r="B52" s="1" t="s">
        <v>1240</v>
      </c>
      <c r="C52" s="13" t="s">
        <v>9</v>
      </c>
      <c r="D52" s="13" t="s">
        <v>1241</v>
      </c>
      <c r="E52" s="13">
        <v>3</v>
      </c>
      <c r="F52" s="16">
        <v>1</v>
      </c>
      <c r="G52" s="16" t="s">
        <v>823</v>
      </c>
      <c r="H52" s="13" t="s">
        <v>811</v>
      </c>
      <c r="I52" s="13" t="s">
        <v>72</v>
      </c>
      <c r="J52" s="13" t="s">
        <v>814</v>
      </c>
      <c r="K52" s="13" t="s">
        <v>72</v>
      </c>
      <c r="L52" s="13" t="s">
        <v>814</v>
      </c>
      <c r="M52" s="30" t="s">
        <v>1818</v>
      </c>
      <c r="N52" s="13" t="s">
        <v>282</v>
      </c>
      <c r="O52" s="1" t="s">
        <v>275</v>
      </c>
      <c r="P52" s="2" t="str">
        <f>LEFT(Table4[[#This Row],['[4']]],FIND(" ",Table4[[#This Row],['[4']]],1)-1)</f>
        <v>250</v>
      </c>
      <c r="Q52" s="2" t="str">
        <f>MID(Table4[[#This Row],['[4']]],FIND("x",Table4[[#This Row],['[4']]],1)+2,FIND("x",Table4[[#This Row],['[4']]],7)-(FIND("x",Table4[[#This Row],['[4']]],1)+2))</f>
        <v xml:space="preserve">250 </v>
      </c>
      <c r="R52" s="2" t="str">
        <f>RIGHT(Table4[[#This Row],['[4']]],LEN(Table4[[#This Row],['[4']]])-(FIND("x",Table4[[#This Row],['[4']]],7)+1))</f>
        <v>200</v>
      </c>
      <c r="S52" s="2"/>
      <c r="T52" s="2">
        <f t="shared" si="0"/>
        <v>1.2500000000000001E-2</v>
      </c>
    </row>
    <row r="53" spans="1:20" ht="30" x14ac:dyDescent="0.25">
      <c r="A53" s="13">
        <v>48</v>
      </c>
      <c r="B53" s="1" t="s">
        <v>1242</v>
      </c>
      <c r="C53" s="13" t="s">
        <v>9</v>
      </c>
      <c r="D53" s="13" t="s">
        <v>1243</v>
      </c>
      <c r="E53" s="13">
        <v>70</v>
      </c>
      <c r="F53" s="16">
        <v>1</v>
      </c>
      <c r="G53" s="16" t="s">
        <v>823</v>
      </c>
      <c r="H53" s="13" t="s">
        <v>811</v>
      </c>
      <c r="I53" s="13" t="s">
        <v>72</v>
      </c>
      <c r="J53" s="13" t="s">
        <v>814</v>
      </c>
      <c r="K53" s="13" t="s">
        <v>72</v>
      </c>
      <c r="L53" s="13" t="s">
        <v>814</v>
      </c>
      <c r="M53" s="30" t="s">
        <v>1818</v>
      </c>
      <c r="N53" s="13" t="s">
        <v>282</v>
      </c>
      <c r="O53" s="1" t="s">
        <v>275</v>
      </c>
      <c r="P53" s="2" t="str">
        <f>LEFT(Table4[[#This Row],['[4']]],FIND(" ",Table4[[#This Row],['[4']]],1)-1)</f>
        <v>730</v>
      </c>
      <c r="Q53" s="2" t="str">
        <f>MID(Table4[[#This Row],['[4']]],FIND("x",Table4[[#This Row],['[4']]],1)+2,FIND("x",Table4[[#This Row],['[4']]],7)-(FIND("x",Table4[[#This Row],['[4']]],1)+2))</f>
        <v xml:space="preserve">780 </v>
      </c>
      <c r="R53" s="2" t="str">
        <f>RIGHT(Table4[[#This Row],['[4']]],LEN(Table4[[#This Row],['[4']]])-(FIND("x",Table4[[#This Row],['[4']]],7)+1))</f>
        <v>1200</v>
      </c>
      <c r="S53" s="2"/>
      <c r="T53" s="2">
        <f t="shared" si="0"/>
        <v>0.68328</v>
      </c>
    </row>
    <row r="54" spans="1:20" ht="45" x14ac:dyDescent="0.25">
      <c r="A54" s="13">
        <v>49</v>
      </c>
      <c r="B54" s="1" t="s">
        <v>1244</v>
      </c>
      <c r="C54" s="13" t="s">
        <v>9</v>
      </c>
      <c r="D54" s="13" t="s">
        <v>1245</v>
      </c>
      <c r="E54" s="13">
        <v>85</v>
      </c>
      <c r="F54" s="16">
        <v>1</v>
      </c>
      <c r="G54" s="16" t="s">
        <v>823</v>
      </c>
      <c r="H54" s="13" t="s">
        <v>811</v>
      </c>
      <c r="I54" s="13" t="s">
        <v>5</v>
      </c>
      <c r="J54" s="13" t="s">
        <v>59</v>
      </c>
      <c r="K54" s="13" t="s">
        <v>72</v>
      </c>
      <c r="L54" s="13" t="s">
        <v>814</v>
      </c>
      <c r="M54" s="30" t="s">
        <v>1818</v>
      </c>
      <c r="N54" s="13" t="s">
        <v>2071</v>
      </c>
      <c r="O54" s="1" t="s">
        <v>275</v>
      </c>
      <c r="P54" s="2" t="str">
        <f>LEFT(Table4[[#This Row],['[4']]],FIND(" ",Table4[[#This Row],['[4']]],1)-1)</f>
        <v>600</v>
      </c>
      <c r="Q54" s="2" t="str">
        <f>MID(Table4[[#This Row],['[4']]],FIND("x",Table4[[#This Row],['[4']]],1)+2,FIND("x",Table4[[#This Row],['[4']]],7)-(FIND("x",Table4[[#This Row],['[4']]],1)+2))</f>
        <v xml:space="preserve">640 </v>
      </c>
      <c r="R54" s="2" t="str">
        <f>RIGHT(Table4[[#This Row],['[4']]],LEN(Table4[[#This Row],['[4']]])-(FIND("x",Table4[[#This Row],['[4']]],7)+1))</f>
        <v>370</v>
      </c>
      <c r="S54" s="2"/>
      <c r="T54" s="2">
        <f t="shared" si="0"/>
        <v>0.14208000000000001</v>
      </c>
    </row>
    <row r="55" spans="1:20" ht="45" x14ac:dyDescent="0.25">
      <c r="A55" s="13">
        <v>50</v>
      </c>
      <c r="B55" s="1" t="s">
        <v>1246</v>
      </c>
      <c r="C55" s="13" t="s">
        <v>9</v>
      </c>
      <c r="D55" s="13" t="s">
        <v>818</v>
      </c>
      <c r="E55" s="13">
        <v>105</v>
      </c>
      <c r="F55" s="16">
        <v>1</v>
      </c>
      <c r="G55" s="16" t="s">
        <v>823</v>
      </c>
      <c r="H55" s="13" t="s">
        <v>811</v>
      </c>
      <c r="I55" s="13" t="s">
        <v>72</v>
      </c>
      <c r="J55" s="13" t="s">
        <v>814</v>
      </c>
      <c r="K55" s="13" t="s">
        <v>72</v>
      </c>
      <c r="L55" s="13" t="s">
        <v>814</v>
      </c>
      <c r="M55" s="30" t="s">
        <v>1818</v>
      </c>
      <c r="N55" s="13" t="s">
        <v>2072</v>
      </c>
      <c r="O55" s="1" t="s">
        <v>275</v>
      </c>
      <c r="P55" s="2" t="str">
        <f>LEFT(Table4[[#This Row],['[4']]],FIND(" ",Table4[[#This Row],['[4']]],1)-1)</f>
        <v>650</v>
      </c>
      <c r="Q55" s="2" t="str">
        <f>MID(Table4[[#This Row],['[4']]],FIND("x",Table4[[#This Row],['[4']]],1)+2,FIND("x",Table4[[#This Row],['[4']]],7)-(FIND("x",Table4[[#This Row],['[4']]],1)+2))</f>
        <v xml:space="preserve">560 </v>
      </c>
      <c r="R55" s="2" t="str">
        <f>RIGHT(Table4[[#This Row],['[4']]],LEN(Table4[[#This Row],['[4']]])-(FIND("x",Table4[[#This Row],['[4']]],7)+1))</f>
        <v>410</v>
      </c>
      <c r="S55" s="2"/>
      <c r="T55" s="2">
        <f t="shared" si="0"/>
        <v>0.14924000000000001</v>
      </c>
    </row>
    <row r="56" spans="1:20" ht="45" x14ac:dyDescent="0.25">
      <c r="A56" s="13">
        <v>51</v>
      </c>
      <c r="B56" s="1" t="s">
        <v>1247</v>
      </c>
      <c r="C56" s="13" t="s">
        <v>9</v>
      </c>
      <c r="D56" s="13" t="s">
        <v>1248</v>
      </c>
      <c r="E56" s="13">
        <v>15</v>
      </c>
      <c r="F56" s="16">
        <v>1</v>
      </c>
      <c r="G56" s="16" t="s">
        <v>823</v>
      </c>
      <c r="H56" s="13" t="s">
        <v>811</v>
      </c>
      <c r="I56" s="13" t="s">
        <v>72</v>
      </c>
      <c r="J56" s="13" t="s">
        <v>814</v>
      </c>
      <c r="K56" s="13" t="s">
        <v>72</v>
      </c>
      <c r="L56" s="13" t="s">
        <v>814</v>
      </c>
      <c r="M56" s="30" t="s">
        <v>1818</v>
      </c>
      <c r="N56" s="13" t="s">
        <v>282</v>
      </c>
      <c r="O56" s="1" t="s">
        <v>275</v>
      </c>
      <c r="P56" s="2" t="str">
        <f>LEFT(Table4[[#This Row],['[4']]],FIND(" ",Table4[[#This Row],['[4']]],1)-1)</f>
        <v>400</v>
      </c>
      <c r="Q56" s="2" t="str">
        <f>MID(Table4[[#This Row],['[4']]],FIND("x",Table4[[#This Row],['[4']]],1)+2,FIND("x",Table4[[#This Row],['[4']]],7)-(FIND("x",Table4[[#This Row],['[4']]],1)+2))</f>
        <v xml:space="preserve">380 </v>
      </c>
      <c r="R56" s="2" t="str">
        <f>RIGHT(Table4[[#This Row],['[4']]],LEN(Table4[[#This Row],['[4']]])-(FIND("x",Table4[[#This Row],['[4']]],7)+1))</f>
        <v>300</v>
      </c>
      <c r="S56" s="2"/>
      <c r="T56" s="2">
        <f t="shared" si="0"/>
        <v>4.5600000000000002E-2</v>
      </c>
    </row>
    <row r="57" spans="1:20" ht="30" x14ac:dyDescent="0.25">
      <c r="A57" s="13">
        <v>52</v>
      </c>
      <c r="B57" s="1" t="s">
        <v>1249</v>
      </c>
      <c r="C57" s="13" t="s">
        <v>9</v>
      </c>
      <c r="D57" s="13" t="s">
        <v>1250</v>
      </c>
      <c r="E57" s="13">
        <v>30</v>
      </c>
      <c r="F57" s="16">
        <v>1</v>
      </c>
      <c r="G57" s="16" t="s">
        <v>823</v>
      </c>
      <c r="H57" s="13" t="s">
        <v>811</v>
      </c>
      <c r="I57" s="13" t="s">
        <v>72</v>
      </c>
      <c r="J57" s="13" t="s">
        <v>812</v>
      </c>
      <c r="K57" s="13" t="s">
        <v>72</v>
      </c>
      <c r="L57" s="13" t="s">
        <v>814</v>
      </c>
      <c r="M57" s="30" t="s">
        <v>1818</v>
      </c>
      <c r="N57" s="13" t="s">
        <v>282</v>
      </c>
      <c r="O57" s="1" t="s">
        <v>275</v>
      </c>
      <c r="P57" s="2" t="str">
        <f>LEFT(Table4[[#This Row],['[4']]],FIND(" ",Table4[[#This Row],['[4']]],1)-1)</f>
        <v>1200</v>
      </c>
      <c r="Q57" s="2" t="str">
        <f>MID(Table4[[#This Row],['[4']]],FIND("x",Table4[[#This Row],['[4']]],1)+2,FIND("x",Table4[[#This Row],['[4']]],7)-(FIND("x",Table4[[#This Row],['[4']]],1)+2))</f>
        <v xml:space="preserve">700 </v>
      </c>
      <c r="R57" s="2" t="str">
        <f>RIGHT(Table4[[#This Row],['[4']]],LEN(Table4[[#This Row],['[4']]])-(FIND("x",Table4[[#This Row],['[4']]],7)+1))</f>
        <v>600</v>
      </c>
      <c r="S57" s="2"/>
      <c r="T57" s="2">
        <f t="shared" si="0"/>
        <v>0.504</v>
      </c>
    </row>
    <row r="58" spans="1:20" ht="30" x14ac:dyDescent="0.25">
      <c r="A58" s="13">
        <v>53</v>
      </c>
      <c r="B58" s="1" t="s">
        <v>1251</v>
      </c>
      <c r="C58" s="13" t="s">
        <v>9</v>
      </c>
      <c r="D58" s="13" t="s">
        <v>1252</v>
      </c>
      <c r="E58" s="13">
        <v>50</v>
      </c>
      <c r="F58" s="16">
        <v>1</v>
      </c>
      <c r="G58" s="16" t="s">
        <v>823</v>
      </c>
      <c r="H58" s="13" t="s">
        <v>811</v>
      </c>
      <c r="I58" s="13" t="s">
        <v>72</v>
      </c>
      <c r="J58" s="13" t="s">
        <v>924</v>
      </c>
      <c r="K58" s="13" t="s">
        <v>72</v>
      </c>
      <c r="L58" s="13" t="s">
        <v>814</v>
      </c>
      <c r="M58" s="30" t="s">
        <v>1818</v>
      </c>
      <c r="N58" s="13" t="s">
        <v>282</v>
      </c>
      <c r="O58" s="1" t="s">
        <v>275</v>
      </c>
      <c r="P58" s="2" t="str">
        <f>LEFT(Table4[[#This Row],['[4']]],FIND(" ",Table4[[#This Row],['[4']]],1)-1)</f>
        <v>400</v>
      </c>
      <c r="Q58" s="2" t="str">
        <f>MID(Table4[[#This Row],['[4']]],FIND("x",Table4[[#This Row],['[4']]],1)+2,FIND("x",Table4[[#This Row],['[4']]],7)-(FIND("x",Table4[[#This Row],['[4']]],1)+2))</f>
        <v xml:space="preserve">500 </v>
      </c>
      <c r="R58" s="2" t="str">
        <f>RIGHT(Table4[[#This Row],['[4']]],LEN(Table4[[#This Row],['[4']]])-(FIND("x",Table4[[#This Row],['[4']]],7)+1))</f>
        <v>1200</v>
      </c>
      <c r="S58" s="2"/>
      <c r="T58" s="2">
        <f t="shared" si="0"/>
        <v>0.24</v>
      </c>
    </row>
    <row r="59" spans="1:20" ht="30" x14ac:dyDescent="0.25">
      <c r="A59" s="13">
        <v>54</v>
      </c>
      <c r="B59" s="1" t="s">
        <v>1253</v>
      </c>
      <c r="C59" s="13" t="s">
        <v>9</v>
      </c>
      <c r="D59" s="13" t="s">
        <v>1254</v>
      </c>
      <c r="E59" s="13">
        <v>40</v>
      </c>
      <c r="F59" s="16">
        <v>1</v>
      </c>
      <c r="G59" s="16" t="s">
        <v>823</v>
      </c>
      <c r="H59" s="13" t="s">
        <v>811</v>
      </c>
      <c r="I59" s="13" t="s">
        <v>72</v>
      </c>
      <c r="J59" s="13" t="s">
        <v>830</v>
      </c>
      <c r="K59" s="13" t="s">
        <v>72</v>
      </c>
      <c r="L59" s="13" t="s">
        <v>1255</v>
      </c>
      <c r="M59" s="30" t="s">
        <v>1818</v>
      </c>
      <c r="N59" s="13" t="s">
        <v>1256</v>
      </c>
      <c r="O59" s="1" t="s">
        <v>275</v>
      </c>
      <c r="P59" s="2" t="str">
        <f>LEFT(Table4[[#This Row],['[4']]],FIND(" ",Table4[[#This Row],['[4']]],1)-1)</f>
        <v>670</v>
      </c>
      <c r="Q59" s="2" t="str">
        <f>MID(Table4[[#This Row],['[4']]],FIND("x",Table4[[#This Row],['[4']]],1)+2,FIND("x",Table4[[#This Row],['[4']]],7)-(FIND("x",Table4[[#This Row],['[4']]],1)+2))</f>
        <v xml:space="preserve">510 </v>
      </c>
      <c r="R59" s="2" t="str">
        <f>RIGHT(Table4[[#This Row],['[4']]],LEN(Table4[[#This Row],['[4']]])-(FIND("x",Table4[[#This Row],['[4']]],7)+1))</f>
        <v>800</v>
      </c>
      <c r="S59" s="2"/>
      <c r="T59" s="2">
        <f t="shared" si="0"/>
        <v>0.27335999999999999</v>
      </c>
    </row>
    <row r="60" spans="1:20" ht="30" x14ac:dyDescent="0.25">
      <c r="A60" s="13">
        <v>55</v>
      </c>
      <c r="B60" s="1" t="s">
        <v>1257</v>
      </c>
      <c r="C60" s="13" t="s">
        <v>9</v>
      </c>
      <c r="D60" s="13" t="s">
        <v>1258</v>
      </c>
      <c r="E60" s="13">
        <v>100</v>
      </c>
      <c r="F60" s="16">
        <v>1</v>
      </c>
      <c r="G60" s="16" t="s">
        <v>823</v>
      </c>
      <c r="H60" s="13" t="s">
        <v>811</v>
      </c>
      <c r="I60" s="13" t="s">
        <v>72</v>
      </c>
      <c r="J60" s="13" t="s">
        <v>830</v>
      </c>
      <c r="K60" s="13" t="s">
        <v>72</v>
      </c>
      <c r="L60" s="13" t="s">
        <v>1255</v>
      </c>
      <c r="M60" s="30" t="s">
        <v>1818</v>
      </c>
      <c r="N60" s="13" t="s">
        <v>1256</v>
      </c>
      <c r="O60" s="1" t="s">
        <v>275</v>
      </c>
      <c r="P60" s="2" t="str">
        <f>LEFT(Table4[[#This Row],['[4']]],FIND(" ",Table4[[#This Row],['[4']]],1)-1)</f>
        <v>540</v>
      </c>
      <c r="Q60" s="2" t="str">
        <f>MID(Table4[[#This Row],['[4']]],FIND("x",Table4[[#This Row],['[4']]],1)+2,FIND("x",Table4[[#This Row],['[4']]],7)-(FIND("x",Table4[[#This Row],['[4']]],1)+2))</f>
        <v xml:space="preserve">540 </v>
      </c>
      <c r="R60" s="2" t="str">
        <f>RIGHT(Table4[[#This Row],['[4']]],LEN(Table4[[#This Row],['[4']]])-(FIND("x",Table4[[#This Row],['[4']]],7)+1))</f>
        <v>1000</v>
      </c>
      <c r="S60" s="2"/>
      <c r="T60" s="2">
        <f t="shared" si="0"/>
        <v>0.29160000000000003</v>
      </c>
    </row>
    <row r="61" spans="1:20" ht="30" x14ac:dyDescent="0.25">
      <c r="A61" s="13">
        <v>56</v>
      </c>
      <c r="B61" s="1" t="s">
        <v>1259</v>
      </c>
      <c r="C61" s="13" t="s">
        <v>13</v>
      </c>
      <c r="D61" s="13" t="s">
        <v>1260</v>
      </c>
      <c r="E61" s="13">
        <v>50</v>
      </c>
      <c r="F61" s="16">
        <v>1</v>
      </c>
      <c r="G61" s="16" t="s">
        <v>823</v>
      </c>
      <c r="H61" s="13" t="s">
        <v>811</v>
      </c>
      <c r="I61" s="13" t="s">
        <v>72</v>
      </c>
      <c r="J61" s="13" t="s">
        <v>830</v>
      </c>
      <c r="K61" s="13" t="s">
        <v>72</v>
      </c>
      <c r="L61" s="13" t="s">
        <v>1255</v>
      </c>
      <c r="M61" s="30" t="s">
        <v>1818</v>
      </c>
      <c r="N61" s="13" t="s">
        <v>1256</v>
      </c>
      <c r="O61" s="1" t="s">
        <v>275</v>
      </c>
      <c r="P61" s="2" t="str">
        <f>LEFT(Table4[[#This Row],['[4']]],FIND(" ",Table4[[#This Row],['[4']]],1)-1)</f>
        <v>650</v>
      </c>
      <c r="Q61" s="2" t="str">
        <f>MID(Table4[[#This Row],['[4']]],FIND("x",Table4[[#This Row],['[4']]],1)+2,FIND("x",Table4[[#This Row],['[4']]],7)-(FIND("x",Table4[[#This Row],['[4']]],1)+2))</f>
        <v xml:space="preserve">700 </v>
      </c>
      <c r="R61" s="2" t="str">
        <f>RIGHT(Table4[[#This Row],['[4']]],LEN(Table4[[#This Row],['[4']]])-(FIND("x",Table4[[#This Row],['[4']]],7)+1))</f>
        <v>860</v>
      </c>
      <c r="S61" s="2"/>
      <c r="T61" s="2">
        <f t="shared" si="0"/>
        <v>0.39129999999999998</v>
      </c>
    </row>
    <row r="62" spans="1:20" ht="30" x14ac:dyDescent="0.25">
      <c r="A62" s="13">
        <v>57</v>
      </c>
      <c r="B62" s="1" t="s">
        <v>1261</v>
      </c>
      <c r="C62" s="13" t="s">
        <v>13</v>
      </c>
      <c r="D62" s="13" t="s">
        <v>1262</v>
      </c>
      <c r="E62" s="13">
        <v>50</v>
      </c>
      <c r="F62" s="16">
        <v>1</v>
      </c>
      <c r="G62" s="16" t="s">
        <v>823</v>
      </c>
      <c r="H62" s="13" t="s">
        <v>811</v>
      </c>
      <c r="I62" s="13" t="s">
        <v>72</v>
      </c>
      <c r="J62" s="13" t="s">
        <v>830</v>
      </c>
      <c r="K62" s="13" t="s">
        <v>72</v>
      </c>
      <c r="L62" s="13" t="s">
        <v>1255</v>
      </c>
      <c r="M62" s="30" t="s">
        <v>1818</v>
      </c>
      <c r="N62" s="13" t="s">
        <v>1256</v>
      </c>
      <c r="O62" s="1" t="s">
        <v>275</v>
      </c>
      <c r="P62" s="2" t="str">
        <f>LEFT(Table4[[#This Row],['[4']]],FIND(" ",Table4[[#This Row],['[4']]],1)-1)</f>
        <v>600</v>
      </c>
      <c r="Q62" s="2" t="str">
        <f>MID(Table4[[#This Row],['[4']]],FIND("x",Table4[[#This Row],['[4']]],1)+2,FIND("x",Table4[[#This Row],['[4']]],7)-(FIND("x",Table4[[#This Row],['[4']]],1)+2))</f>
        <v xml:space="preserve">750 </v>
      </c>
      <c r="R62" s="2" t="str">
        <f>RIGHT(Table4[[#This Row],['[4']]],LEN(Table4[[#This Row],['[4']]])-(FIND("x",Table4[[#This Row],['[4']]],7)+1))</f>
        <v>850</v>
      </c>
      <c r="S62" s="2"/>
      <c r="T62" s="2">
        <f t="shared" si="0"/>
        <v>0.38250000000000001</v>
      </c>
    </row>
    <row r="63" spans="1:20" ht="30" x14ac:dyDescent="0.25">
      <c r="A63" s="13">
        <v>58</v>
      </c>
      <c r="B63" s="1" t="s">
        <v>1177</v>
      </c>
      <c r="C63" s="13" t="s">
        <v>13</v>
      </c>
      <c r="D63" s="13" t="s">
        <v>1178</v>
      </c>
      <c r="E63" s="13">
        <v>50</v>
      </c>
      <c r="F63" s="16">
        <v>1</v>
      </c>
      <c r="G63" s="16" t="s">
        <v>823</v>
      </c>
      <c r="H63" s="13" t="s">
        <v>811</v>
      </c>
      <c r="I63" s="13" t="s">
        <v>72</v>
      </c>
      <c r="J63" s="13" t="s">
        <v>830</v>
      </c>
      <c r="K63" s="13" t="s">
        <v>72</v>
      </c>
      <c r="L63" s="13" t="s">
        <v>1255</v>
      </c>
      <c r="M63" s="30" t="s">
        <v>1818</v>
      </c>
      <c r="N63" s="13" t="s">
        <v>282</v>
      </c>
      <c r="O63" s="1" t="s">
        <v>275</v>
      </c>
      <c r="P63" s="2" t="str">
        <f>LEFT(Table4[[#This Row],['[4']]],FIND(" ",Table4[[#This Row],['[4']]],1)-1)</f>
        <v>600</v>
      </c>
      <c r="Q63" s="2" t="str">
        <f>MID(Table4[[#This Row],['[4']]],FIND("x",Table4[[#This Row],['[4']]],1)+2,FIND("x",Table4[[#This Row],['[4']]],7)-(FIND("x",Table4[[#This Row],['[4']]],1)+2))</f>
        <v xml:space="preserve">800 </v>
      </c>
      <c r="R63" s="2" t="str">
        <f>RIGHT(Table4[[#This Row],['[4']]],LEN(Table4[[#This Row],['[4']]])-(FIND("x",Table4[[#This Row],['[4']]],7)+1))</f>
        <v>1950</v>
      </c>
      <c r="S63" s="2"/>
      <c r="T63" s="2">
        <f t="shared" si="0"/>
        <v>0.93600000000000005</v>
      </c>
    </row>
    <row r="64" spans="1:20" ht="30" x14ac:dyDescent="0.25">
      <c r="A64" s="13">
        <v>59</v>
      </c>
      <c r="B64" s="1" t="s">
        <v>1263</v>
      </c>
      <c r="C64" s="13" t="s">
        <v>13</v>
      </c>
      <c r="D64" s="13" t="s">
        <v>1262</v>
      </c>
      <c r="E64" s="13">
        <v>50</v>
      </c>
      <c r="F64" s="16">
        <v>1</v>
      </c>
      <c r="G64" s="16" t="s">
        <v>823</v>
      </c>
      <c r="H64" s="13" t="s">
        <v>811</v>
      </c>
      <c r="I64" s="13" t="s">
        <v>72</v>
      </c>
      <c r="J64" s="13" t="s">
        <v>830</v>
      </c>
      <c r="K64" s="13" t="s">
        <v>72</v>
      </c>
      <c r="L64" s="13" t="s">
        <v>1255</v>
      </c>
      <c r="M64" s="30" t="s">
        <v>1818</v>
      </c>
      <c r="N64" s="13" t="s">
        <v>282</v>
      </c>
      <c r="O64" s="1" t="s">
        <v>275</v>
      </c>
      <c r="P64" s="2" t="str">
        <f>LEFT(Table4[[#This Row],['[4']]],FIND(" ",Table4[[#This Row],['[4']]],1)-1)</f>
        <v>600</v>
      </c>
      <c r="Q64" s="2" t="str">
        <f>MID(Table4[[#This Row],['[4']]],FIND("x",Table4[[#This Row],['[4']]],1)+2,FIND("x",Table4[[#This Row],['[4']]],7)-(FIND("x",Table4[[#This Row],['[4']]],1)+2))</f>
        <v xml:space="preserve">750 </v>
      </c>
      <c r="R64" s="2" t="str">
        <f>RIGHT(Table4[[#This Row],['[4']]],LEN(Table4[[#This Row],['[4']]])-(FIND("x",Table4[[#This Row],['[4']]],7)+1))</f>
        <v>850</v>
      </c>
      <c r="S64" s="2"/>
      <c r="T64" s="2">
        <f t="shared" si="0"/>
        <v>0.38250000000000001</v>
      </c>
    </row>
    <row r="65" spans="1:20" ht="30" x14ac:dyDescent="0.25">
      <c r="A65" s="13">
        <v>60</v>
      </c>
      <c r="B65" s="1" t="s">
        <v>1264</v>
      </c>
      <c r="C65" s="13" t="s">
        <v>9</v>
      </c>
      <c r="D65" s="13" t="s">
        <v>1195</v>
      </c>
      <c r="E65" s="13">
        <v>80</v>
      </c>
      <c r="F65" s="16">
        <v>1</v>
      </c>
      <c r="G65" s="16" t="s">
        <v>823</v>
      </c>
      <c r="H65" s="13" t="s">
        <v>811</v>
      </c>
      <c r="I65" s="13" t="s">
        <v>72</v>
      </c>
      <c r="J65" s="13" t="s">
        <v>817</v>
      </c>
      <c r="K65" s="13" t="s">
        <v>72</v>
      </c>
      <c r="L65" s="13" t="s">
        <v>1196</v>
      </c>
      <c r="M65" s="30" t="s">
        <v>1818</v>
      </c>
      <c r="N65" s="13" t="s">
        <v>282</v>
      </c>
      <c r="O65" s="1" t="s">
        <v>275</v>
      </c>
      <c r="P65" s="2" t="str">
        <f>LEFT(Table4[[#This Row],['[4']]],FIND(" ",Table4[[#This Row],['[4']]],1)-1)</f>
        <v>700</v>
      </c>
      <c r="Q65" s="2" t="str">
        <f>MID(Table4[[#This Row],['[4']]],FIND("x",Table4[[#This Row],['[4']]],1)+2,FIND("x",Table4[[#This Row],['[4']]],7)-(FIND("x",Table4[[#This Row],['[4']]],1)+2))</f>
        <v xml:space="preserve">830 </v>
      </c>
      <c r="R65" s="2" t="str">
        <f>RIGHT(Table4[[#This Row],['[4']]],LEN(Table4[[#This Row],['[4']]])-(FIND("x",Table4[[#This Row],['[4']]],7)+1))</f>
        <v>920</v>
      </c>
      <c r="S65" s="2"/>
      <c r="T65" s="2">
        <f t="shared" si="0"/>
        <v>0.53452</v>
      </c>
    </row>
    <row r="66" spans="1:20" ht="30" x14ac:dyDescent="0.25">
      <c r="A66" s="13">
        <v>61</v>
      </c>
      <c r="B66" s="1" t="s">
        <v>1177</v>
      </c>
      <c r="C66" s="13" t="s">
        <v>13</v>
      </c>
      <c r="D66" s="13" t="s">
        <v>1178</v>
      </c>
      <c r="E66" s="13">
        <v>50</v>
      </c>
      <c r="F66" s="16">
        <v>1</v>
      </c>
      <c r="G66" s="16" t="s">
        <v>823</v>
      </c>
      <c r="H66" s="13" t="s">
        <v>811</v>
      </c>
      <c r="I66" s="13" t="s">
        <v>72</v>
      </c>
      <c r="J66" s="13" t="s">
        <v>817</v>
      </c>
      <c r="K66" s="13" t="s">
        <v>72</v>
      </c>
      <c r="L66" s="13" t="s">
        <v>814</v>
      </c>
      <c r="M66" s="30" t="s">
        <v>1818</v>
      </c>
      <c r="N66" s="13" t="s">
        <v>282</v>
      </c>
      <c r="O66" s="1" t="s">
        <v>275</v>
      </c>
      <c r="P66" s="2" t="str">
        <f>LEFT(Table4[[#This Row],['[4']]],FIND(" ",Table4[[#This Row],['[4']]],1)-1)</f>
        <v>600</v>
      </c>
      <c r="Q66" s="2" t="str">
        <f>MID(Table4[[#This Row],['[4']]],FIND("x",Table4[[#This Row],['[4']]],1)+2,FIND("x",Table4[[#This Row],['[4']]],7)-(FIND("x",Table4[[#This Row],['[4']]],1)+2))</f>
        <v xml:space="preserve">800 </v>
      </c>
      <c r="R66" s="2" t="str">
        <f>RIGHT(Table4[[#This Row],['[4']]],LEN(Table4[[#This Row],['[4']]])-(FIND("x",Table4[[#This Row],['[4']]],7)+1))</f>
        <v>1950</v>
      </c>
      <c r="S66" s="2"/>
      <c r="T66" s="2">
        <f t="shared" si="0"/>
        <v>0.93600000000000005</v>
      </c>
    </row>
    <row r="67" spans="1:20" ht="30" x14ac:dyDescent="0.25">
      <c r="A67" s="13">
        <v>62</v>
      </c>
      <c r="B67" s="1" t="s">
        <v>1211</v>
      </c>
      <c r="C67" s="13" t="s">
        <v>13</v>
      </c>
      <c r="D67" s="13" t="s">
        <v>1178</v>
      </c>
      <c r="E67" s="13">
        <v>50</v>
      </c>
      <c r="F67" s="16">
        <v>1</v>
      </c>
      <c r="G67" s="16" t="s">
        <v>823</v>
      </c>
      <c r="H67" s="13" t="s">
        <v>811</v>
      </c>
      <c r="I67" s="13" t="s">
        <v>72</v>
      </c>
      <c r="J67" s="13" t="s">
        <v>817</v>
      </c>
      <c r="K67" s="13" t="s">
        <v>72</v>
      </c>
      <c r="L67" s="13" t="s">
        <v>814</v>
      </c>
      <c r="M67" s="30" t="s">
        <v>1818</v>
      </c>
      <c r="N67" s="13" t="s">
        <v>1265</v>
      </c>
      <c r="O67" s="1" t="s">
        <v>275</v>
      </c>
      <c r="P67" s="2" t="str">
        <f>LEFT(Table4[[#This Row],['[4']]],FIND(" ",Table4[[#This Row],['[4']]],1)-1)</f>
        <v>600</v>
      </c>
      <c r="Q67" s="2" t="str">
        <f>MID(Table4[[#This Row],['[4']]],FIND("x",Table4[[#This Row],['[4']]],1)+2,FIND("x",Table4[[#This Row],['[4']]],7)-(FIND("x",Table4[[#This Row],['[4']]],1)+2))</f>
        <v xml:space="preserve">800 </v>
      </c>
      <c r="R67" s="2" t="str">
        <f>RIGHT(Table4[[#This Row],['[4']]],LEN(Table4[[#This Row],['[4']]])-(FIND("x",Table4[[#This Row],['[4']]],7)+1))</f>
        <v>1950</v>
      </c>
      <c r="S67" s="2"/>
      <c r="T67" s="2">
        <f t="shared" si="0"/>
        <v>0.93600000000000005</v>
      </c>
    </row>
    <row r="68" spans="1:20" ht="30" x14ac:dyDescent="0.25">
      <c r="A68" s="13">
        <v>63</v>
      </c>
      <c r="B68" s="1" t="s">
        <v>1266</v>
      </c>
      <c r="C68" s="13" t="s">
        <v>13</v>
      </c>
      <c r="D68" s="13" t="s">
        <v>1178</v>
      </c>
      <c r="E68" s="13">
        <v>50</v>
      </c>
      <c r="F68" s="16">
        <v>1</v>
      </c>
      <c r="G68" s="16" t="s">
        <v>823</v>
      </c>
      <c r="H68" s="13" t="s">
        <v>811</v>
      </c>
      <c r="I68" s="13" t="s">
        <v>72</v>
      </c>
      <c r="J68" s="13" t="s">
        <v>817</v>
      </c>
      <c r="K68" s="13" t="s">
        <v>72</v>
      </c>
      <c r="L68" s="13" t="s">
        <v>814</v>
      </c>
      <c r="M68" s="30" t="s">
        <v>1818</v>
      </c>
      <c r="N68" s="13" t="s">
        <v>282</v>
      </c>
      <c r="O68" s="1" t="s">
        <v>275</v>
      </c>
      <c r="P68" s="2" t="str">
        <f>LEFT(Table4[[#This Row],['[4']]],FIND(" ",Table4[[#This Row],['[4']]],1)-1)</f>
        <v>600</v>
      </c>
      <c r="Q68" s="2" t="str">
        <f>MID(Table4[[#This Row],['[4']]],FIND("x",Table4[[#This Row],['[4']]],1)+2,FIND("x",Table4[[#This Row],['[4']]],7)-(FIND("x",Table4[[#This Row],['[4']]],1)+2))</f>
        <v xml:space="preserve">800 </v>
      </c>
      <c r="R68" s="2" t="str">
        <f>RIGHT(Table4[[#This Row],['[4']]],LEN(Table4[[#This Row],['[4']]])-(FIND("x",Table4[[#This Row],['[4']]],7)+1))</f>
        <v>1950</v>
      </c>
      <c r="S68" s="2"/>
      <c r="T68" s="2">
        <f t="shared" si="0"/>
        <v>0.93600000000000005</v>
      </c>
    </row>
    <row r="69" spans="1:20" ht="30" x14ac:dyDescent="0.25">
      <c r="A69" s="13">
        <v>64</v>
      </c>
      <c r="B69" s="1" t="s">
        <v>1267</v>
      </c>
      <c r="C69" s="13" t="s">
        <v>9</v>
      </c>
      <c r="D69" s="13" t="s">
        <v>818</v>
      </c>
      <c r="E69" s="13">
        <v>105</v>
      </c>
      <c r="F69" s="16">
        <v>1</v>
      </c>
      <c r="G69" s="16" t="s">
        <v>823</v>
      </c>
      <c r="H69" s="13" t="s">
        <v>811</v>
      </c>
      <c r="I69" s="13" t="s">
        <v>72</v>
      </c>
      <c r="J69" s="13" t="s">
        <v>817</v>
      </c>
      <c r="K69" s="13" t="s">
        <v>72</v>
      </c>
      <c r="L69" s="13" t="s">
        <v>814</v>
      </c>
      <c r="M69" s="30" t="s">
        <v>1818</v>
      </c>
      <c r="N69" s="13" t="s">
        <v>282</v>
      </c>
      <c r="O69" s="1" t="s">
        <v>275</v>
      </c>
      <c r="P69" s="2" t="str">
        <f>LEFT(Table4[[#This Row],['[4']]],FIND(" ",Table4[[#This Row],['[4']]],1)-1)</f>
        <v>650</v>
      </c>
      <c r="Q69" s="2" t="str">
        <f>MID(Table4[[#This Row],['[4']]],FIND("x",Table4[[#This Row],['[4']]],1)+2,FIND("x",Table4[[#This Row],['[4']]],7)-(FIND("x",Table4[[#This Row],['[4']]],1)+2))</f>
        <v xml:space="preserve">560 </v>
      </c>
      <c r="R69" s="2" t="str">
        <f>RIGHT(Table4[[#This Row],['[4']]],LEN(Table4[[#This Row],['[4']]])-(FIND("x",Table4[[#This Row],['[4']]],7)+1))</f>
        <v>410</v>
      </c>
      <c r="S69" s="2"/>
      <c r="T69" s="2">
        <f t="shared" si="0"/>
        <v>0.14924000000000001</v>
      </c>
    </row>
    <row r="70" spans="1:20" ht="30" x14ac:dyDescent="0.25">
      <c r="A70" s="13">
        <v>65</v>
      </c>
      <c r="B70" s="1" t="s">
        <v>1268</v>
      </c>
      <c r="C70" s="13" t="s">
        <v>9</v>
      </c>
      <c r="D70" s="13" t="s">
        <v>1198</v>
      </c>
      <c r="E70" s="13">
        <v>250</v>
      </c>
      <c r="F70" s="16">
        <v>1</v>
      </c>
      <c r="G70" s="16" t="s">
        <v>823</v>
      </c>
      <c r="H70" s="13" t="s">
        <v>811</v>
      </c>
      <c r="I70" s="13" t="s">
        <v>72</v>
      </c>
      <c r="J70" s="13" t="s">
        <v>817</v>
      </c>
      <c r="K70" s="13" t="s">
        <v>72</v>
      </c>
      <c r="L70" s="13" t="s">
        <v>1207</v>
      </c>
      <c r="M70" s="30" t="s">
        <v>1818</v>
      </c>
      <c r="N70" s="13" t="s">
        <v>282</v>
      </c>
      <c r="O70" s="1" t="s">
        <v>275</v>
      </c>
      <c r="P70" s="2" t="str">
        <f>LEFT(Table4[[#This Row],['[4']]],FIND(" ",Table4[[#This Row],['[4']]],1)-1)</f>
        <v>1300</v>
      </c>
      <c r="Q70" s="2" t="str">
        <f>MID(Table4[[#This Row],['[4']]],FIND("x",Table4[[#This Row],['[4']]],1)+2,FIND("x",Table4[[#This Row],['[4']]],7)-(FIND("x",Table4[[#This Row],['[4']]],1)+2))</f>
        <v xml:space="preserve">810 </v>
      </c>
      <c r="R70" s="2" t="str">
        <f>RIGHT(Table4[[#This Row],['[4']]],LEN(Table4[[#This Row],['[4']]])-(FIND("x",Table4[[#This Row],['[4']]],7)+1))</f>
        <v>2260</v>
      </c>
      <c r="S70" s="2"/>
      <c r="T70" s="2">
        <f t="shared" ref="T70:T133" si="1">P70*Q70*R70/1000000000</f>
        <v>2.3797799999999998</v>
      </c>
    </row>
    <row r="71" spans="1:20" ht="30" x14ac:dyDescent="0.25">
      <c r="A71" s="13">
        <v>66</v>
      </c>
      <c r="B71" s="1" t="s">
        <v>1269</v>
      </c>
      <c r="C71" s="13" t="s">
        <v>9</v>
      </c>
      <c r="D71" s="13" t="s">
        <v>1195</v>
      </c>
      <c r="E71" s="13">
        <v>80</v>
      </c>
      <c r="F71" s="16">
        <v>1</v>
      </c>
      <c r="G71" s="16" t="s">
        <v>823</v>
      </c>
      <c r="H71" s="13" t="s">
        <v>811</v>
      </c>
      <c r="I71" s="13" t="s">
        <v>72</v>
      </c>
      <c r="J71" s="13" t="s">
        <v>817</v>
      </c>
      <c r="K71" s="13" t="s">
        <v>72</v>
      </c>
      <c r="L71" s="13" t="s">
        <v>814</v>
      </c>
      <c r="M71" s="30" t="s">
        <v>1818</v>
      </c>
      <c r="N71" s="13" t="s">
        <v>282</v>
      </c>
      <c r="O71" s="1" t="s">
        <v>275</v>
      </c>
      <c r="P71" s="2" t="str">
        <f>LEFT(Table4[[#This Row],['[4']]],FIND(" ",Table4[[#This Row],['[4']]],1)-1)</f>
        <v>700</v>
      </c>
      <c r="Q71" s="2" t="str">
        <f>MID(Table4[[#This Row],['[4']]],FIND("x",Table4[[#This Row],['[4']]],1)+2,FIND("x",Table4[[#This Row],['[4']]],7)-(FIND("x",Table4[[#This Row],['[4']]],1)+2))</f>
        <v xml:space="preserve">830 </v>
      </c>
      <c r="R71" s="2" t="str">
        <f>RIGHT(Table4[[#This Row],['[4']]],LEN(Table4[[#This Row],['[4']]])-(FIND("x",Table4[[#This Row],['[4']]],7)+1))</f>
        <v>920</v>
      </c>
      <c r="S71" s="2"/>
      <c r="T71" s="2">
        <f t="shared" si="1"/>
        <v>0.53452</v>
      </c>
    </row>
    <row r="72" spans="1:20" ht="30" x14ac:dyDescent="0.25">
      <c r="A72" s="13">
        <v>67</v>
      </c>
      <c r="B72" s="1" t="s">
        <v>1270</v>
      </c>
      <c r="C72" s="13" t="s">
        <v>9</v>
      </c>
      <c r="D72" s="13" t="s">
        <v>1271</v>
      </c>
      <c r="E72" s="13">
        <v>15</v>
      </c>
      <c r="F72" s="16">
        <v>1</v>
      </c>
      <c r="G72" s="16" t="s">
        <v>823</v>
      </c>
      <c r="H72" s="13" t="s">
        <v>811</v>
      </c>
      <c r="I72" s="13" t="s">
        <v>72</v>
      </c>
      <c r="J72" s="13" t="s">
        <v>817</v>
      </c>
      <c r="K72" s="13" t="s">
        <v>72</v>
      </c>
      <c r="L72" s="13" t="s">
        <v>814</v>
      </c>
      <c r="M72" s="30" t="s">
        <v>1818</v>
      </c>
      <c r="N72" s="13" t="s">
        <v>282</v>
      </c>
      <c r="O72" s="1" t="s">
        <v>275</v>
      </c>
      <c r="P72" s="2" t="str">
        <f>LEFT(Table4[[#This Row],['[4']]],FIND(" ",Table4[[#This Row],['[4']]],1)-1)</f>
        <v>300</v>
      </c>
      <c r="Q72" s="2" t="str">
        <f>MID(Table4[[#This Row],['[4']]],FIND("x",Table4[[#This Row],['[4']]],1)+2,FIND("x",Table4[[#This Row],['[4']]],7)-(FIND("x",Table4[[#This Row],['[4']]],1)+2))</f>
        <v xml:space="preserve">400 </v>
      </c>
      <c r="R72" s="2" t="str">
        <f>RIGHT(Table4[[#This Row],['[4']]],LEN(Table4[[#This Row],['[4']]])-(FIND("x",Table4[[#This Row],['[4']]],7)+1))</f>
        <v>400</v>
      </c>
      <c r="S72" s="2"/>
      <c r="T72" s="2">
        <f t="shared" si="1"/>
        <v>4.8000000000000001E-2</v>
      </c>
    </row>
    <row r="73" spans="1:20" ht="30" x14ac:dyDescent="0.25">
      <c r="A73" s="13">
        <v>68</v>
      </c>
      <c r="B73" s="1" t="s">
        <v>1272</v>
      </c>
      <c r="C73" s="13" t="s">
        <v>9</v>
      </c>
      <c r="D73" s="13" t="s">
        <v>1209</v>
      </c>
      <c r="E73" s="13">
        <v>15</v>
      </c>
      <c r="F73" s="16">
        <v>1</v>
      </c>
      <c r="G73" s="16" t="s">
        <v>823</v>
      </c>
      <c r="H73" s="13" t="s">
        <v>811</v>
      </c>
      <c r="I73" s="13" t="s">
        <v>72</v>
      </c>
      <c r="J73" s="13" t="s">
        <v>817</v>
      </c>
      <c r="K73" s="13" t="s">
        <v>72</v>
      </c>
      <c r="L73" s="13" t="s">
        <v>814</v>
      </c>
      <c r="M73" s="30" t="s">
        <v>1818</v>
      </c>
      <c r="N73" s="13" t="s">
        <v>282</v>
      </c>
      <c r="O73" s="1" t="s">
        <v>275</v>
      </c>
      <c r="P73" s="2" t="str">
        <f>LEFT(Table4[[#This Row],['[4']]],FIND(" ",Table4[[#This Row],['[4']]],1)-1)</f>
        <v>300</v>
      </c>
      <c r="Q73" s="2" t="str">
        <f>MID(Table4[[#This Row],['[4']]],FIND("x",Table4[[#This Row],['[4']]],1)+2,FIND("x",Table4[[#This Row],['[4']]],7)-(FIND("x",Table4[[#This Row],['[4']]],1)+2))</f>
        <v xml:space="preserve">400 </v>
      </c>
      <c r="R73" s="2" t="str">
        <f>RIGHT(Table4[[#This Row],['[4']]],LEN(Table4[[#This Row],['[4']]])-(FIND("x",Table4[[#This Row],['[4']]],7)+1))</f>
        <v>200</v>
      </c>
      <c r="S73" s="2"/>
      <c r="T73" s="2">
        <f t="shared" si="1"/>
        <v>2.4E-2</v>
      </c>
    </row>
    <row r="74" spans="1:20" ht="30" x14ac:dyDescent="0.25">
      <c r="A74" s="13">
        <v>69</v>
      </c>
      <c r="B74" s="1" t="s">
        <v>0</v>
      </c>
      <c r="C74" s="13" t="s">
        <v>8</v>
      </c>
      <c r="D74" s="13" t="s">
        <v>1273</v>
      </c>
      <c r="E74" s="13">
        <v>30</v>
      </c>
      <c r="F74" s="16">
        <v>5</v>
      </c>
      <c r="G74" s="16" t="s">
        <v>823</v>
      </c>
      <c r="H74" s="13" t="s">
        <v>811</v>
      </c>
      <c r="I74" s="13" t="s">
        <v>72</v>
      </c>
      <c r="J74" s="13" t="s">
        <v>981</v>
      </c>
      <c r="K74" s="13" t="s">
        <v>72</v>
      </c>
      <c r="L74" s="13" t="s">
        <v>1274</v>
      </c>
      <c r="M74" s="30" t="s">
        <v>1818</v>
      </c>
      <c r="N74" s="13" t="s">
        <v>282</v>
      </c>
      <c r="O74" s="1" t="s">
        <v>275</v>
      </c>
      <c r="P74" s="2" t="str">
        <f>LEFT(Table4[[#This Row],['[4']]],FIND(" ",Table4[[#This Row],['[4']]],1)-1)</f>
        <v>800</v>
      </c>
      <c r="Q74" s="2" t="str">
        <f>MID(Table4[[#This Row],['[4']]],FIND("x",Table4[[#This Row],['[4']]],1)+2,FIND("x",Table4[[#This Row],['[4']]],7)-(FIND("x",Table4[[#This Row],['[4']]],1)+2))</f>
        <v xml:space="preserve">1400 </v>
      </c>
      <c r="R74" s="2" t="str">
        <f>RIGHT(Table4[[#This Row],['[4']]],LEN(Table4[[#This Row],['[4']]])-(FIND("x",Table4[[#This Row],['[4']]],7)+1))</f>
        <v>740</v>
      </c>
      <c r="S74" s="2"/>
      <c r="T74" s="2">
        <f t="shared" si="1"/>
        <v>0.82879999999999998</v>
      </c>
    </row>
    <row r="75" spans="1:20" ht="30" x14ac:dyDescent="0.25">
      <c r="A75" s="13">
        <v>70</v>
      </c>
      <c r="B75" s="1" t="s">
        <v>1275</v>
      </c>
      <c r="C75" s="13" t="s">
        <v>8</v>
      </c>
      <c r="D75" s="13" t="s">
        <v>1276</v>
      </c>
      <c r="E75" s="13">
        <v>5</v>
      </c>
      <c r="F75" s="16">
        <v>2</v>
      </c>
      <c r="G75" s="16" t="s">
        <v>823</v>
      </c>
      <c r="H75" s="13" t="s">
        <v>811</v>
      </c>
      <c r="I75" s="13" t="s">
        <v>72</v>
      </c>
      <c r="J75" s="13" t="s">
        <v>981</v>
      </c>
      <c r="K75" s="13" t="s">
        <v>72</v>
      </c>
      <c r="L75" s="13" t="s">
        <v>1274</v>
      </c>
      <c r="M75" s="30" t="s">
        <v>1818</v>
      </c>
      <c r="N75" s="13" t="s">
        <v>282</v>
      </c>
      <c r="O75" s="1" t="s">
        <v>275</v>
      </c>
      <c r="P75" s="2" t="str">
        <f>LEFT(Table4[[#This Row],['[4']]],FIND(" ",Table4[[#This Row],['[4']]],1)-1)</f>
        <v>30</v>
      </c>
      <c r="Q75" s="2" t="str">
        <f>MID(Table4[[#This Row],['[4']]],FIND("x",Table4[[#This Row],['[4']]],1)+2,FIND("x",Table4[[#This Row],['[4']]],7)-(FIND("x",Table4[[#This Row],['[4']]],1)+2))</f>
        <v xml:space="preserve">1400 </v>
      </c>
      <c r="R75" s="2" t="str">
        <f>RIGHT(Table4[[#This Row],['[4']]],LEN(Table4[[#This Row],['[4']]])-(FIND("x",Table4[[#This Row],['[4']]],7)+1))</f>
        <v>60</v>
      </c>
      <c r="S75" s="2"/>
      <c r="T75" s="2">
        <f t="shared" si="1"/>
        <v>2.5200000000000001E-3</v>
      </c>
    </row>
    <row r="76" spans="1:20" ht="30" x14ac:dyDescent="0.25">
      <c r="A76" s="13">
        <v>71</v>
      </c>
      <c r="B76" s="1" t="s">
        <v>1277</v>
      </c>
      <c r="C76" s="13" t="s">
        <v>8</v>
      </c>
      <c r="D76" s="13" t="s">
        <v>1170</v>
      </c>
      <c r="E76" s="13">
        <v>20</v>
      </c>
      <c r="F76" s="16">
        <v>5</v>
      </c>
      <c r="G76" s="16" t="s">
        <v>823</v>
      </c>
      <c r="H76" s="13" t="s">
        <v>811</v>
      </c>
      <c r="I76" s="13" t="s">
        <v>72</v>
      </c>
      <c r="J76" s="13" t="s">
        <v>981</v>
      </c>
      <c r="K76" s="13" t="s">
        <v>72</v>
      </c>
      <c r="L76" s="13" t="s">
        <v>1274</v>
      </c>
      <c r="M76" s="30" t="s">
        <v>1818</v>
      </c>
      <c r="N76" s="13" t="s">
        <v>282</v>
      </c>
      <c r="O76" s="1" t="s">
        <v>275</v>
      </c>
      <c r="P76" s="2" t="str">
        <f>LEFT(Table4[[#This Row],['[4']]],FIND(" ",Table4[[#This Row],['[4']]],1)-1)</f>
        <v>420</v>
      </c>
      <c r="Q76" s="2" t="str">
        <f>MID(Table4[[#This Row],['[4']]],FIND("x",Table4[[#This Row],['[4']]],1)+2,FIND("x",Table4[[#This Row],['[4']]],7)-(FIND("x",Table4[[#This Row],['[4']]],1)+2))</f>
        <v xml:space="preserve">560 </v>
      </c>
      <c r="R76" s="2" t="str">
        <f>RIGHT(Table4[[#This Row],['[4']]],LEN(Table4[[#This Row],['[4']]])-(FIND("x",Table4[[#This Row],['[4']]],7)+1))</f>
        <v>560</v>
      </c>
      <c r="S76" s="2"/>
      <c r="T76" s="2">
        <f t="shared" si="1"/>
        <v>0.131712</v>
      </c>
    </row>
    <row r="77" spans="1:20" ht="30" x14ac:dyDescent="0.25">
      <c r="A77" s="13">
        <v>72</v>
      </c>
      <c r="B77" s="1" t="s">
        <v>1278</v>
      </c>
      <c r="C77" s="13" t="s">
        <v>8</v>
      </c>
      <c r="D77" s="13" t="s">
        <v>1279</v>
      </c>
      <c r="E77" s="13">
        <v>50</v>
      </c>
      <c r="F77" s="16">
        <v>4</v>
      </c>
      <c r="G77" s="16" t="s">
        <v>823</v>
      </c>
      <c r="H77" s="13" t="s">
        <v>811</v>
      </c>
      <c r="I77" s="13" t="s">
        <v>72</v>
      </c>
      <c r="J77" s="13" t="s">
        <v>981</v>
      </c>
      <c r="K77" s="13" t="s">
        <v>72</v>
      </c>
      <c r="L77" s="13" t="s">
        <v>1274</v>
      </c>
      <c r="M77" s="30" t="s">
        <v>1818</v>
      </c>
      <c r="N77" s="13" t="s">
        <v>282</v>
      </c>
      <c r="O77" s="1" t="s">
        <v>275</v>
      </c>
      <c r="P77" s="2" t="str">
        <f>LEFT(Table4[[#This Row],['[4']]],FIND(" ",Table4[[#This Row],['[4']]],1)-1)</f>
        <v>420</v>
      </c>
      <c r="Q77" s="2" t="str">
        <f>MID(Table4[[#This Row],['[4']]],FIND("x",Table4[[#This Row],['[4']]],1)+2,FIND("x",Table4[[#This Row],['[4']]],7)-(FIND("x",Table4[[#This Row],['[4']]],1)+2))</f>
        <v xml:space="preserve">1000 </v>
      </c>
      <c r="R77" s="2" t="str">
        <f>RIGHT(Table4[[#This Row],['[4']]],LEN(Table4[[#This Row],['[4']]])-(FIND("x",Table4[[#This Row],['[4']]],7)+1))</f>
        <v>1200</v>
      </c>
      <c r="S77" s="2"/>
      <c r="T77" s="2">
        <f t="shared" si="1"/>
        <v>0.504</v>
      </c>
    </row>
    <row r="78" spans="1:20" ht="30" x14ac:dyDescent="0.25">
      <c r="A78" s="13">
        <v>73</v>
      </c>
      <c r="B78" s="1" t="s">
        <v>324</v>
      </c>
      <c r="C78" s="13" t="s">
        <v>8</v>
      </c>
      <c r="D78" s="13" t="s">
        <v>1280</v>
      </c>
      <c r="E78" s="13">
        <v>40</v>
      </c>
      <c r="F78" s="16">
        <v>1</v>
      </c>
      <c r="G78" s="16" t="s">
        <v>823</v>
      </c>
      <c r="H78" s="13" t="s">
        <v>811</v>
      </c>
      <c r="I78" s="13" t="s">
        <v>72</v>
      </c>
      <c r="J78" s="13" t="s">
        <v>981</v>
      </c>
      <c r="K78" s="13" t="s">
        <v>72</v>
      </c>
      <c r="L78" s="13" t="s">
        <v>1274</v>
      </c>
      <c r="M78" s="30" t="s">
        <v>1818</v>
      </c>
      <c r="N78" s="13" t="s">
        <v>282</v>
      </c>
      <c r="O78" s="1" t="s">
        <v>275</v>
      </c>
      <c r="P78" s="2" t="str">
        <f>LEFT(Table4[[#This Row],['[4']]],FIND(" ",Table4[[#This Row],['[4']]],1)-1)</f>
        <v>400</v>
      </c>
      <c r="Q78" s="2" t="str">
        <f>MID(Table4[[#This Row],['[4']]],FIND("x",Table4[[#This Row],['[4']]],1)+2,FIND("x",Table4[[#This Row],['[4']]],7)-(FIND("x",Table4[[#This Row],['[4']]],1)+2))</f>
        <v xml:space="preserve">600 </v>
      </c>
      <c r="R78" s="2" t="str">
        <f>RIGHT(Table4[[#This Row],['[4']]],LEN(Table4[[#This Row],['[4']]])-(FIND("x",Table4[[#This Row],['[4']]],7)+1))</f>
        <v>2000</v>
      </c>
      <c r="S78" s="2"/>
      <c r="T78" s="2">
        <f t="shared" si="1"/>
        <v>0.48</v>
      </c>
    </row>
    <row r="79" spans="1:20" ht="30" x14ac:dyDescent="0.25">
      <c r="A79" s="13">
        <v>74</v>
      </c>
      <c r="B79" s="1" t="s">
        <v>1281</v>
      </c>
      <c r="C79" s="13" t="s">
        <v>8</v>
      </c>
      <c r="D79" s="13" t="s">
        <v>1282</v>
      </c>
      <c r="E79" s="13">
        <v>20</v>
      </c>
      <c r="F79" s="16">
        <v>2</v>
      </c>
      <c r="G79" s="16" t="s">
        <v>823</v>
      </c>
      <c r="H79" s="13" t="s">
        <v>811</v>
      </c>
      <c r="I79" s="13" t="s">
        <v>72</v>
      </c>
      <c r="J79" s="13" t="s">
        <v>981</v>
      </c>
      <c r="K79" s="13" t="s">
        <v>72</v>
      </c>
      <c r="L79" s="13" t="s">
        <v>1274</v>
      </c>
      <c r="M79" s="30" t="s">
        <v>1818</v>
      </c>
      <c r="N79" s="13" t="s">
        <v>282</v>
      </c>
      <c r="O79" s="1" t="s">
        <v>275</v>
      </c>
      <c r="P79" s="2" t="str">
        <f>LEFT(Table4[[#This Row],['[4']]],FIND(" ",Table4[[#This Row],['[4']]],1)-1)</f>
        <v>370</v>
      </c>
      <c r="Q79" s="2" t="str">
        <f>MID(Table4[[#This Row],['[4']]],FIND("x",Table4[[#This Row],['[4']]],1)+2,FIND("x",Table4[[#This Row],['[4']]],7)-(FIND("x",Table4[[#This Row],['[4']]],1)+2))</f>
        <v xml:space="preserve">1000 </v>
      </c>
      <c r="R79" s="2" t="str">
        <f>RIGHT(Table4[[#This Row],['[4']]],LEN(Table4[[#This Row],['[4']]])-(FIND("x",Table4[[#This Row],['[4']]],7)+1))</f>
        <v>350</v>
      </c>
      <c r="S79" s="2"/>
      <c r="T79" s="2">
        <f t="shared" si="1"/>
        <v>0.1295</v>
      </c>
    </row>
    <row r="80" spans="1:20" ht="30" x14ac:dyDescent="0.25">
      <c r="A80" s="13">
        <v>75</v>
      </c>
      <c r="B80" s="1" t="s">
        <v>0</v>
      </c>
      <c r="C80" s="13" t="s">
        <v>8</v>
      </c>
      <c r="D80" s="13" t="s">
        <v>1273</v>
      </c>
      <c r="E80" s="13">
        <v>30</v>
      </c>
      <c r="F80" s="16">
        <v>7</v>
      </c>
      <c r="G80" s="16" t="s">
        <v>823</v>
      </c>
      <c r="H80" s="13" t="s">
        <v>811</v>
      </c>
      <c r="I80" s="13" t="s">
        <v>72</v>
      </c>
      <c r="J80" s="13" t="s">
        <v>1189</v>
      </c>
      <c r="K80" s="13" t="s">
        <v>72</v>
      </c>
      <c r="L80" s="13" t="s">
        <v>1283</v>
      </c>
      <c r="M80" s="30" t="s">
        <v>1818</v>
      </c>
      <c r="N80" s="13" t="s">
        <v>282</v>
      </c>
      <c r="O80" s="1" t="s">
        <v>275</v>
      </c>
      <c r="P80" s="2" t="str">
        <f>LEFT(Table4[[#This Row],['[4']]],FIND(" ",Table4[[#This Row],['[4']]],1)-1)</f>
        <v>800</v>
      </c>
      <c r="Q80" s="2" t="str">
        <f>MID(Table4[[#This Row],['[4']]],FIND("x",Table4[[#This Row],['[4']]],1)+2,FIND("x",Table4[[#This Row],['[4']]],7)-(FIND("x",Table4[[#This Row],['[4']]],1)+2))</f>
        <v xml:space="preserve">1400 </v>
      </c>
      <c r="R80" s="2" t="str">
        <f>RIGHT(Table4[[#This Row],['[4']]],LEN(Table4[[#This Row],['[4']]])-(FIND("x",Table4[[#This Row],['[4']]],7)+1))</f>
        <v>740</v>
      </c>
      <c r="S80" s="2"/>
      <c r="T80" s="2">
        <f t="shared" si="1"/>
        <v>0.82879999999999998</v>
      </c>
    </row>
    <row r="81" spans="1:20" ht="30" x14ac:dyDescent="0.25">
      <c r="A81" s="13">
        <v>76</v>
      </c>
      <c r="B81" s="1" t="s">
        <v>1277</v>
      </c>
      <c r="C81" s="13" t="s">
        <v>8</v>
      </c>
      <c r="D81" s="13" t="s">
        <v>1170</v>
      </c>
      <c r="E81" s="13">
        <v>20</v>
      </c>
      <c r="F81" s="16">
        <v>7</v>
      </c>
      <c r="G81" s="16" t="s">
        <v>823</v>
      </c>
      <c r="H81" s="13" t="s">
        <v>811</v>
      </c>
      <c r="I81" s="13" t="s">
        <v>72</v>
      </c>
      <c r="J81" s="13" t="s">
        <v>1189</v>
      </c>
      <c r="K81" s="13" t="s">
        <v>72</v>
      </c>
      <c r="L81" s="13" t="s">
        <v>1283</v>
      </c>
      <c r="M81" s="30" t="s">
        <v>1818</v>
      </c>
      <c r="N81" s="13" t="s">
        <v>282</v>
      </c>
      <c r="O81" s="1" t="s">
        <v>275</v>
      </c>
      <c r="P81" s="2" t="str">
        <f>LEFT(Table4[[#This Row],['[4']]],FIND(" ",Table4[[#This Row],['[4']]],1)-1)</f>
        <v>420</v>
      </c>
      <c r="Q81" s="2" t="str">
        <f>MID(Table4[[#This Row],['[4']]],FIND("x",Table4[[#This Row],['[4']]],1)+2,FIND("x",Table4[[#This Row],['[4']]],7)-(FIND("x",Table4[[#This Row],['[4']]],1)+2))</f>
        <v xml:space="preserve">560 </v>
      </c>
      <c r="R81" s="2" t="str">
        <f>RIGHT(Table4[[#This Row],['[4']]],LEN(Table4[[#This Row],['[4']]])-(FIND("x",Table4[[#This Row],['[4']]],7)+1))</f>
        <v>560</v>
      </c>
      <c r="S81" s="2"/>
      <c r="T81" s="2">
        <f t="shared" si="1"/>
        <v>0.131712</v>
      </c>
    </row>
    <row r="82" spans="1:20" ht="30" x14ac:dyDescent="0.25">
      <c r="A82" s="13">
        <v>77</v>
      </c>
      <c r="B82" s="1" t="s">
        <v>1275</v>
      </c>
      <c r="C82" s="13" t="s">
        <v>8</v>
      </c>
      <c r="D82" s="13" t="s">
        <v>1276</v>
      </c>
      <c r="E82" s="13">
        <v>5</v>
      </c>
      <c r="F82" s="16">
        <v>3</v>
      </c>
      <c r="G82" s="16" t="s">
        <v>823</v>
      </c>
      <c r="H82" s="13" t="s">
        <v>811</v>
      </c>
      <c r="I82" s="13" t="s">
        <v>72</v>
      </c>
      <c r="J82" s="13" t="s">
        <v>981</v>
      </c>
      <c r="K82" s="13" t="s">
        <v>72</v>
      </c>
      <c r="L82" s="13" t="s">
        <v>1274</v>
      </c>
      <c r="M82" s="30" t="s">
        <v>1818</v>
      </c>
      <c r="N82" s="13" t="s">
        <v>282</v>
      </c>
      <c r="O82" s="1" t="s">
        <v>275</v>
      </c>
      <c r="P82" s="2" t="str">
        <f>LEFT(Table4[[#This Row],['[4']]],FIND(" ",Table4[[#This Row],['[4']]],1)-1)</f>
        <v>30</v>
      </c>
      <c r="Q82" s="2" t="str">
        <f>MID(Table4[[#This Row],['[4']]],FIND("x",Table4[[#This Row],['[4']]],1)+2,FIND("x",Table4[[#This Row],['[4']]],7)-(FIND("x",Table4[[#This Row],['[4']]],1)+2))</f>
        <v xml:space="preserve">1400 </v>
      </c>
      <c r="R82" s="2" t="str">
        <f>RIGHT(Table4[[#This Row],['[4']]],LEN(Table4[[#This Row],['[4']]])-(FIND("x",Table4[[#This Row],['[4']]],7)+1))</f>
        <v>60</v>
      </c>
      <c r="S82" s="2"/>
      <c r="T82" s="2">
        <f t="shared" si="1"/>
        <v>2.5200000000000001E-3</v>
      </c>
    </row>
    <row r="83" spans="1:20" ht="30" x14ac:dyDescent="0.25">
      <c r="A83" s="13">
        <v>78</v>
      </c>
      <c r="B83" s="1" t="s">
        <v>1278</v>
      </c>
      <c r="C83" s="13" t="s">
        <v>8</v>
      </c>
      <c r="D83" s="13" t="s">
        <v>1279</v>
      </c>
      <c r="E83" s="13">
        <v>50</v>
      </c>
      <c r="F83" s="16">
        <v>5</v>
      </c>
      <c r="G83" s="16" t="s">
        <v>823</v>
      </c>
      <c r="H83" s="13" t="s">
        <v>811</v>
      </c>
      <c r="I83" s="13" t="s">
        <v>72</v>
      </c>
      <c r="J83" s="13" t="s">
        <v>1189</v>
      </c>
      <c r="K83" s="13" t="s">
        <v>72</v>
      </c>
      <c r="L83" s="13" t="s">
        <v>1283</v>
      </c>
      <c r="M83" s="30" t="s">
        <v>1818</v>
      </c>
      <c r="N83" s="13" t="s">
        <v>282</v>
      </c>
      <c r="O83" s="1" t="s">
        <v>275</v>
      </c>
      <c r="P83" s="2" t="str">
        <f>LEFT(Table4[[#This Row],['[4']]],FIND(" ",Table4[[#This Row],['[4']]],1)-1)</f>
        <v>420</v>
      </c>
      <c r="Q83" s="2" t="str">
        <f>MID(Table4[[#This Row],['[4']]],FIND("x",Table4[[#This Row],['[4']]],1)+2,FIND("x",Table4[[#This Row],['[4']]],7)-(FIND("x",Table4[[#This Row],['[4']]],1)+2))</f>
        <v xml:space="preserve">1000 </v>
      </c>
      <c r="R83" s="2" t="str">
        <f>RIGHT(Table4[[#This Row],['[4']]],LEN(Table4[[#This Row],['[4']]])-(FIND("x",Table4[[#This Row],['[4']]],7)+1))</f>
        <v>1200</v>
      </c>
      <c r="S83" s="2"/>
      <c r="T83" s="2">
        <f t="shared" si="1"/>
        <v>0.504</v>
      </c>
    </row>
    <row r="84" spans="1:20" ht="30" x14ac:dyDescent="0.25">
      <c r="A84" s="13">
        <v>79</v>
      </c>
      <c r="B84" s="1" t="s">
        <v>324</v>
      </c>
      <c r="C84" s="13" t="s">
        <v>8</v>
      </c>
      <c r="D84" s="13" t="s">
        <v>1280</v>
      </c>
      <c r="E84" s="13">
        <v>40</v>
      </c>
      <c r="F84" s="16">
        <v>1</v>
      </c>
      <c r="G84" s="16" t="s">
        <v>823</v>
      </c>
      <c r="H84" s="13" t="s">
        <v>811</v>
      </c>
      <c r="I84" s="13" t="s">
        <v>72</v>
      </c>
      <c r="J84" s="13" t="s">
        <v>1189</v>
      </c>
      <c r="K84" s="13" t="s">
        <v>72</v>
      </c>
      <c r="L84" s="13" t="s">
        <v>1283</v>
      </c>
      <c r="M84" s="30" t="s">
        <v>1818</v>
      </c>
      <c r="N84" s="13" t="s">
        <v>282</v>
      </c>
      <c r="O84" s="1" t="s">
        <v>275</v>
      </c>
      <c r="P84" s="2" t="str">
        <f>LEFT(Table4[[#This Row],['[4']]],FIND(" ",Table4[[#This Row],['[4']]],1)-1)</f>
        <v>400</v>
      </c>
      <c r="Q84" s="2" t="str">
        <f>MID(Table4[[#This Row],['[4']]],FIND("x",Table4[[#This Row],['[4']]],1)+2,FIND("x",Table4[[#This Row],['[4']]],7)-(FIND("x",Table4[[#This Row],['[4']]],1)+2))</f>
        <v xml:space="preserve">600 </v>
      </c>
      <c r="R84" s="2" t="str">
        <f>RIGHT(Table4[[#This Row],['[4']]],LEN(Table4[[#This Row],['[4']]])-(FIND("x",Table4[[#This Row],['[4']]],7)+1))</f>
        <v>2000</v>
      </c>
      <c r="S84" s="2"/>
      <c r="T84" s="2">
        <f t="shared" si="1"/>
        <v>0.48</v>
      </c>
    </row>
    <row r="85" spans="1:20" ht="30" x14ac:dyDescent="0.25">
      <c r="A85" s="13">
        <v>80</v>
      </c>
      <c r="B85" s="1" t="s">
        <v>1281</v>
      </c>
      <c r="C85" s="13" t="s">
        <v>8</v>
      </c>
      <c r="D85" s="13" t="s">
        <v>1282</v>
      </c>
      <c r="E85" s="13">
        <v>20</v>
      </c>
      <c r="F85" s="16">
        <v>1</v>
      </c>
      <c r="G85" s="16" t="s">
        <v>823</v>
      </c>
      <c r="H85" s="13" t="s">
        <v>811</v>
      </c>
      <c r="I85" s="13" t="s">
        <v>72</v>
      </c>
      <c r="J85" s="13" t="s">
        <v>1189</v>
      </c>
      <c r="K85" s="13" t="s">
        <v>72</v>
      </c>
      <c r="L85" s="13" t="s">
        <v>1283</v>
      </c>
      <c r="M85" s="30" t="s">
        <v>1818</v>
      </c>
      <c r="N85" s="13" t="s">
        <v>282</v>
      </c>
      <c r="O85" s="1" t="s">
        <v>275</v>
      </c>
      <c r="P85" s="2" t="str">
        <f>LEFT(Table4[[#This Row],['[4']]],FIND(" ",Table4[[#This Row],['[4']]],1)-1)</f>
        <v>370</v>
      </c>
      <c r="Q85" s="2" t="str">
        <f>MID(Table4[[#This Row],['[4']]],FIND("x",Table4[[#This Row],['[4']]],1)+2,FIND("x",Table4[[#This Row],['[4']]],7)-(FIND("x",Table4[[#This Row],['[4']]],1)+2))</f>
        <v xml:space="preserve">1000 </v>
      </c>
      <c r="R85" s="2" t="str">
        <f>RIGHT(Table4[[#This Row],['[4']]],LEN(Table4[[#This Row],['[4']]])-(FIND("x",Table4[[#This Row],['[4']]],7)+1))</f>
        <v>350</v>
      </c>
      <c r="S85" s="2"/>
      <c r="T85" s="2">
        <f t="shared" si="1"/>
        <v>0.1295</v>
      </c>
    </row>
    <row r="86" spans="1:20" ht="30" x14ac:dyDescent="0.25">
      <c r="A86" s="13">
        <v>81</v>
      </c>
      <c r="B86" s="1" t="s">
        <v>0</v>
      </c>
      <c r="C86" s="13" t="s">
        <v>8</v>
      </c>
      <c r="D86" s="13" t="s">
        <v>1273</v>
      </c>
      <c r="E86" s="13">
        <v>30</v>
      </c>
      <c r="F86" s="16">
        <v>4</v>
      </c>
      <c r="G86" s="16" t="s">
        <v>823</v>
      </c>
      <c r="H86" s="13" t="s">
        <v>811</v>
      </c>
      <c r="I86" s="13" t="s">
        <v>72</v>
      </c>
      <c r="J86" s="13" t="s">
        <v>817</v>
      </c>
      <c r="K86" s="13" t="s">
        <v>72</v>
      </c>
      <c r="L86" s="13" t="s">
        <v>1284</v>
      </c>
      <c r="M86" s="30" t="s">
        <v>1818</v>
      </c>
      <c r="N86" s="13" t="s">
        <v>282</v>
      </c>
      <c r="O86" s="1" t="s">
        <v>275</v>
      </c>
      <c r="P86" s="2" t="str">
        <f>LEFT(Table4[[#This Row],['[4']]],FIND(" ",Table4[[#This Row],['[4']]],1)-1)</f>
        <v>800</v>
      </c>
      <c r="Q86" s="2" t="str">
        <f>MID(Table4[[#This Row],['[4']]],FIND("x",Table4[[#This Row],['[4']]],1)+2,FIND("x",Table4[[#This Row],['[4']]],7)-(FIND("x",Table4[[#This Row],['[4']]],1)+2))</f>
        <v xml:space="preserve">1400 </v>
      </c>
      <c r="R86" s="2" t="str">
        <f>RIGHT(Table4[[#This Row],['[4']]],LEN(Table4[[#This Row],['[4']]])-(FIND("x",Table4[[#This Row],['[4']]],7)+1))</f>
        <v>740</v>
      </c>
      <c r="S86" s="2"/>
      <c r="T86" s="2">
        <f t="shared" si="1"/>
        <v>0.82879999999999998</v>
      </c>
    </row>
    <row r="87" spans="1:20" ht="30" x14ac:dyDescent="0.25">
      <c r="A87" s="13">
        <v>82</v>
      </c>
      <c r="B87" s="1" t="s">
        <v>1275</v>
      </c>
      <c r="C87" s="13" t="s">
        <v>8</v>
      </c>
      <c r="D87" s="13" t="s">
        <v>1276</v>
      </c>
      <c r="E87" s="13">
        <v>5</v>
      </c>
      <c r="F87" s="16">
        <v>2</v>
      </c>
      <c r="G87" s="16" t="s">
        <v>823</v>
      </c>
      <c r="H87" s="13" t="s">
        <v>811</v>
      </c>
      <c r="I87" s="13" t="s">
        <v>72</v>
      </c>
      <c r="J87" s="13" t="s">
        <v>817</v>
      </c>
      <c r="K87" s="13" t="s">
        <v>72</v>
      </c>
      <c r="L87" s="13" t="s">
        <v>1284</v>
      </c>
      <c r="M87" s="30" t="s">
        <v>1818</v>
      </c>
      <c r="N87" s="13" t="s">
        <v>282</v>
      </c>
      <c r="O87" s="1" t="s">
        <v>275</v>
      </c>
      <c r="P87" s="2" t="str">
        <f>LEFT(Table4[[#This Row],['[4']]],FIND(" ",Table4[[#This Row],['[4']]],1)-1)</f>
        <v>30</v>
      </c>
      <c r="Q87" s="2" t="str">
        <f>MID(Table4[[#This Row],['[4']]],FIND("x",Table4[[#This Row],['[4']]],1)+2,FIND("x",Table4[[#This Row],['[4']]],7)-(FIND("x",Table4[[#This Row],['[4']]],1)+2))</f>
        <v xml:space="preserve">1400 </v>
      </c>
      <c r="R87" s="2" t="str">
        <f>RIGHT(Table4[[#This Row],['[4']]],LEN(Table4[[#This Row],['[4']]])-(FIND("x",Table4[[#This Row],['[4']]],7)+1))</f>
        <v>60</v>
      </c>
      <c r="S87" s="2"/>
      <c r="T87" s="2">
        <f t="shared" si="1"/>
        <v>2.5200000000000001E-3</v>
      </c>
    </row>
    <row r="88" spans="1:20" ht="30" x14ac:dyDescent="0.25">
      <c r="A88" s="13">
        <v>83</v>
      </c>
      <c r="B88" s="1" t="s">
        <v>1277</v>
      </c>
      <c r="C88" s="13" t="s">
        <v>8</v>
      </c>
      <c r="D88" s="13" t="s">
        <v>1170</v>
      </c>
      <c r="E88" s="13">
        <v>20</v>
      </c>
      <c r="F88" s="16">
        <v>4</v>
      </c>
      <c r="G88" s="16" t="s">
        <v>823</v>
      </c>
      <c r="H88" s="13" t="s">
        <v>811</v>
      </c>
      <c r="I88" s="13" t="s">
        <v>72</v>
      </c>
      <c r="J88" s="13" t="s">
        <v>817</v>
      </c>
      <c r="K88" s="13" t="s">
        <v>72</v>
      </c>
      <c r="L88" s="13" t="s">
        <v>1284</v>
      </c>
      <c r="M88" s="30" t="s">
        <v>1818</v>
      </c>
      <c r="N88" s="13" t="s">
        <v>282</v>
      </c>
      <c r="O88" s="1" t="s">
        <v>275</v>
      </c>
      <c r="P88" s="2" t="str">
        <f>LEFT(Table4[[#This Row],['[4']]],FIND(" ",Table4[[#This Row],['[4']]],1)-1)</f>
        <v>420</v>
      </c>
      <c r="Q88" s="2" t="str">
        <f>MID(Table4[[#This Row],['[4']]],FIND("x",Table4[[#This Row],['[4']]],1)+2,FIND("x",Table4[[#This Row],['[4']]],7)-(FIND("x",Table4[[#This Row],['[4']]],1)+2))</f>
        <v xml:space="preserve">560 </v>
      </c>
      <c r="R88" s="2" t="str">
        <f>RIGHT(Table4[[#This Row],['[4']]],LEN(Table4[[#This Row],['[4']]])-(FIND("x",Table4[[#This Row],['[4']]],7)+1))</f>
        <v>560</v>
      </c>
      <c r="S88" s="2"/>
      <c r="T88" s="2">
        <f t="shared" si="1"/>
        <v>0.131712</v>
      </c>
    </row>
    <row r="89" spans="1:20" ht="30" x14ac:dyDescent="0.25">
      <c r="A89" s="13">
        <v>84</v>
      </c>
      <c r="B89" s="1" t="s">
        <v>1278</v>
      </c>
      <c r="C89" s="13" t="s">
        <v>8</v>
      </c>
      <c r="D89" s="13" t="s">
        <v>1279</v>
      </c>
      <c r="E89" s="13">
        <v>50</v>
      </c>
      <c r="F89" s="16">
        <v>7</v>
      </c>
      <c r="G89" s="16" t="s">
        <v>823</v>
      </c>
      <c r="H89" s="13" t="s">
        <v>811</v>
      </c>
      <c r="I89" s="13" t="s">
        <v>72</v>
      </c>
      <c r="J89" s="13" t="s">
        <v>817</v>
      </c>
      <c r="K89" s="13" t="s">
        <v>72</v>
      </c>
      <c r="L89" s="13" t="s">
        <v>1284</v>
      </c>
      <c r="M89" s="30" t="s">
        <v>1818</v>
      </c>
      <c r="N89" s="13" t="s">
        <v>282</v>
      </c>
      <c r="O89" s="1" t="s">
        <v>275</v>
      </c>
      <c r="P89" s="2" t="str">
        <f>LEFT(Table4[[#This Row],['[4']]],FIND(" ",Table4[[#This Row],['[4']]],1)-1)</f>
        <v>420</v>
      </c>
      <c r="Q89" s="2" t="str">
        <f>MID(Table4[[#This Row],['[4']]],FIND("x",Table4[[#This Row],['[4']]],1)+2,FIND("x",Table4[[#This Row],['[4']]],7)-(FIND("x",Table4[[#This Row],['[4']]],1)+2))</f>
        <v xml:space="preserve">1000 </v>
      </c>
      <c r="R89" s="2" t="str">
        <f>RIGHT(Table4[[#This Row],['[4']]],LEN(Table4[[#This Row],['[4']]])-(FIND("x",Table4[[#This Row],['[4']]],7)+1))</f>
        <v>1200</v>
      </c>
      <c r="S89" s="2"/>
      <c r="T89" s="2">
        <f t="shared" si="1"/>
        <v>0.504</v>
      </c>
    </row>
    <row r="90" spans="1:20" ht="30" x14ac:dyDescent="0.25">
      <c r="A90" s="13">
        <v>85</v>
      </c>
      <c r="B90" s="1" t="s">
        <v>324</v>
      </c>
      <c r="C90" s="13" t="s">
        <v>8</v>
      </c>
      <c r="D90" s="13" t="s">
        <v>1280</v>
      </c>
      <c r="E90" s="13">
        <v>40</v>
      </c>
      <c r="F90" s="16">
        <v>1</v>
      </c>
      <c r="G90" s="16" t="s">
        <v>823</v>
      </c>
      <c r="H90" s="13" t="s">
        <v>811</v>
      </c>
      <c r="I90" s="13" t="s">
        <v>72</v>
      </c>
      <c r="J90" s="13" t="s">
        <v>817</v>
      </c>
      <c r="K90" s="13" t="s">
        <v>72</v>
      </c>
      <c r="L90" s="13" t="s">
        <v>1284</v>
      </c>
      <c r="M90" s="30" t="s">
        <v>1818</v>
      </c>
      <c r="N90" s="13" t="s">
        <v>282</v>
      </c>
      <c r="O90" s="1" t="s">
        <v>275</v>
      </c>
      <c r="P90" s="2" t="str">
        <f>LEFT(Table4[[#This Row],['[4']]],FIND(" ",Table4[[#This Row],['[4']]],1)-1)</f>
        <v>400</v>
      </c>
      <c r="Q90" s="2" t="str">
        <f>MID(Table4[[#This Row],['[4']]],FIND("x",Table4[[#This Row],['[4']]],1)+2,FIND("x",Table4[[#This Row],['[4']]],7)-(FIND("x",Table4[[#This Row],['[4']]],1)+2))</f>
        <v xml:space="preserve">600 </v>
      </c>
      <c r="R90" s="2" t="str">
        <f>RIGHT(Table4[[#This Row],['[4']]],LEN(Table4[[#This Row],['[4']]])-(FIND("x",Table4[[#This Row],['[4']]],7)+1))</f>
        <v>2000</v>
      </c>
      <c r="S90" s="2"/>
      <c r="T90" s="2">
        <f t="shared" si="1"/>
        <v>0.48</v>
      </c>
    </row>
    <row r="91" spans="1:20" ht="30" x14ac:dyDescent="0.25">
      <c r="A91" s="13">
        <v>86</v>
      </c>
      <c r="B91" s="1" t="s">
        <v>1281</v>
      </c>
      <c r="C91" s="13" t="s">
        <v>8</v>
      </c>
      <c r="D91" s="13" t="s">
        <v>1282</v>
      </c>
      <c r="E91" s="13">
        <v>20</v>
      </c>
      <c r="F91" s="16">
        <v>2</v>
      </c>
      <c r="G91" s="16" t="s">
        <v>823</v>
      </c>
      <c r="H91" s="13" t="s">
        <v>811</v>
      </c>
      <c r="I91" s="13" t="s">
        <v>72</v>
      </c>
      <c r="J91" s="13" t="s">
        <v>817</v>
      </c>
      <c r="K91" s="13" t="s">
        <v>72</v>
      </c>
      <c r="L91" s="13" t="s">
        <v>1284</v>
      </c>
      <c r="M91" s="30" t="s">
        <v>1818</v>
      </c>
      <c r="N91" s="13" t="s">
        <v>282</v>
      </c>
      <c r="O91" s="1" t="s">
        <v>275</v>
      </c>
      <c r="P91" s="2" t="str">
        <f>LEFT(Table4[[#This Row],['[4']]],FIND(" ",Table4[[#This Row],['[4']]],1)-1)</f>
        <v>370</v>
      </c>
      <c r="Q91" s="2" t="str">
        <f>MID(Table4[[#This Row],['[4']]],FIND("x",Table4[[#This Row],['[4']]],1)+2,FIND("x",Table4[[#This Row],['[4']]],7)-(FIND("x",Table4[[#This Row],['[4']]],1)+2))</f>
        <v xml:space="preserve">1000 </v>
      </c>
      <c r="R91" s="2" t="str">
        <f>RIGHT(Table4[[#This Row],['[4']]],LEN(Table4[[#This Row],['[4']]])-(FIND("x",Table4[[#This Row],['[4']]],7)+1))</f>
        <v>350</v>
      </c>
      <c r="S91" s="2"/>
      <c r="T91" s="2">
        <f t="shared" si="1"/>
        <v>0.1295</v>
      </c>
    </row>
    <row r="92" spans="1:20" ht="30" x14ac:dyDescent="0.25">
      <c r="A92" s="13">
        <v>87</v>
      </c>
      <c r="B92" s="1" t="s">
        <v>0</v>
      </c>
      <c r="C92" s="13" t="s">
        <v>8</v>
      </c>
      <c r="D92" s="13" t="s">
        <v>1273</v>
      </c>
      <c r="E92" s="13">
        <v>30</v>
      </c>
      <c r="F92" s="16">
        <v>5</v>
      </c>
      <c r="G92" s="16" t="s">
        <v>823</v>
      </c>
      <c r="H92" s="13" t="s">
        <v>811</v>
      </c>
      <c r="I92" s="13" t="s">
        <v>72</v>
      </c>
      <c r="J92" s="13" t="s">
        <v>812</v>
      </c>
      <c r="K92" s="13" t="s">
        <v>72</v>
      </c>
      <c r="L92" s="13" t="s">
        <v>1274</v>
      </c>
      <c r="M92" s="30" t="s">
        <v>1818</v>
      </c>
      <c r="N92" s="13" t="s">
        <v>282</v>
      </c>
      <c r="O92" s="1" t="s">
        <v>275</v>
      </c>
      <c r="P92" s="2" t="str">
        <f>LEFT(Table4[[#This Row],['[4']]],FIND(" ",Table4[[#This Row],['[4']]],1)-1)</f>
        <v>800</v>
      </c>
      <c r="Q92" s="2" t="str">
        <f>MID(Table4[[#This Row],['[4']]],FIND("x",Table4[[#This Row],['[4']]],1)+2,FIND("x",Table4[[#This Row],['[4']]],7)-(FIND("x",Table4[[#This Row],['[4']]],1)+2))</f>
        <v xml:space="preserve">1400 </v>
      </c>
      <c r="R92" s="2" t="str">
        <f>RIGHT(Table4[[#This Row],['[4']]],LEN(Table4[[#This Row],['[4']]])-(FIND("x",Table4[[#This Row],['[4']]],7)+1))</f>
        <v>740</v>
      </c>
      <c r="S92" s="2"/>
      <c r="T92" s="2">
        <f t="shared" si="1"/>
        <v>0.82879999999999998</v>
      </c>
    </row>
    <row r="93" spans="1:20" ht="30" x14ac:dyDescent="0.25">
      <c r="A93" s="13">
        <v>88</v>
      </c>
      <c r="B93" s="1" t="s">
        <v>1275</v>
      </c>
      <c r="C93" s="13" t="s">
        <v>8</v>
      </c>
      <c r="D93" s="13" t="s">
        <v>1276</v>
      </c>
      <c r="E93" s="13">
        <v>5</v>
      </c>
      <c r="F93" s="16">
        <v>2</v>
      </c>
      <c r="G93" s="16" t="s">
        <v>823</v>
      </c>
      <c r="H93" s="13" t="s">
        <v>811</v>
      </c>
      <c r="I93" s="13" t="s">
        <v>72</v>
      </c>
      <c r="J93" s="13" t="s">
        <v>812</v>
      </c>
      <c r="K93" s="13" t="s">
        <v>72</v>
      </c>
      <c r="L93" s="13" t="s">
        <v>1274</v>
      </c>
      <c r="M93" s="30" t="s">
        <v>1818</v>
      </c>
      <c r="N93" s="13" t="s">
        <v>282</v>
      </c>
      <c r="O93" s="1" t="s">
        <v>275</v>
      </c>
      <c r="P93" s="2" t="str">
        <f>LEFT(Table4[[#This Row],['[4']]],FIND(" ",Table4[[#This Row],['[4']]],1)-1)</f>
        <v>30</v>
      </c>
      <c r="Q93" s="2" t="str">
        <f>MID(Table4[[#This Row],['[4']]],FIND("x",Table4[[#This Row],['[4']]],1)+2,FIND("x",Table4[[#This Row],['[4']]],7)-(FIND("x",Table4[[#This Row],['[4']]],1)+2))</f>
        <v xml:space="preserve">1400 </v>
      </c>
      <c r="R93" s="2" t="str">
        <f>RIGHT(Table4[[#This Row],['[4']]],LEN(Table4[[#This Row],['[4']]])-(FIND("x",Table4[[#This Row],['[4']]],7)+1))</f>
        <v>60</v>
      </c>
      <c r="S93" s="2"/>
      <c r="T93" s="2">
        <f t="shared" si="1"/>
        <v>2.5200000000000001E-3</v>
      </c>
    </row>
    <row r="94" spans="1:20" ht="30" x14ac:dyDescent="0.25">
      <c r="A94" s="13">
        <v>89</v>
      </c>
      <c r="B94" s="1" t="s">
        <v>1277</v>
      </c>
      <c r="C94" s="13" t="s">
        <v>8</v>
      </c>
      <c r="D94" s="13" t="s">
        <v>1170</v>
      </c>
      <c r="E94" s="13">
        <v>20</v>
      </c>
      <c r="F94" s="16">
        <v>5</v>
      </c>
      <c r="G94" s="16" t="s">
        <v>823</v>
      </c>
      <c r="H94" s="13" t="s">
        <v>811</v>
      </c>
      <c r="I94" s="13" t="s">
        <v>72</v>
      </c>
      <c r="J94" s="13" t="s">
        <v>812</v>
      </c>
      <c r="K94" s="13" t="s">
        <v>72</v>
      </c>
      <c r="L94" s="13" t="s">
        <v>1274</v>
      </c>
      <c r="M94" s="30" t="s">
        <v>1818</v>
      </c>
      <c r="N94" s="13" t="s">
        <v>282</v>
      </c>
      <c r="O94" s="1" t="s">
        <v>275</v>
      </c>
      <c r="P94" s="2" t="str">
        <f>LEFT(Table4[[#This Row],['[4']]],FIND(" ",Table4[[#This Row],['[4']]],1)-1)</f>
        <v>420</v>
      </c>
      <c r="Q94" s="2" t="str">
        <f>MID(Table4[[#This Row],['[4']]],FIND("x",Table4[[#This Row],['[4']]],1)+2,FIND("x",Table4[[#This Row],['[4']]],7)-(FIND("x",Table4[[#This Row],['[4']]],1)+2))</f>
        <v xml:space="preserve">560 </v>
      </c>
      <c r="R94" s="2" t="str">
        <f>RIGHT(Table4[[#This Row],['[4']]],LEN(Table4[[#This Row],['[4']]])-(FIND("x",Table4[[#This Row],['[4']]],7)+1))</f>
        <v>560</v>
      </c>
      <c r="S94" s="2"/>
      <c r="T94" s="2">
        <f t="shared" si="1"/>
        <v>0.131712</v>
      </c>
    </row>
    <row r="95" spans="1:20" ht="30" x14ac:dyDescent="0.25">
      <c r="A95" s="13">
        <v>90</v>
      </c>
      <c r="B95" s="1" t="s">
        <v>1278</v>
      </c>
      <c r="C95" s="13" t="s">
        <v>8</v>
      </c>
      <c r="D95" s="13" t="s">
        <v>1279</v>
      </c>
      <c r="E95" s="13">
        <v>50</v>
      </c>
      <c r="F95" s="16">
        <v>8</v>
      </c>
      <c r="G95" s="16" t="s">
        <v>823</v>
      </c>
      <c r="H95" s="13" t="s">
        <v>811</v>
      </c>
      <c r="I95" s="13" t="s">
        <v>72</v>
      </c>
      <c r="J95" s="13" t="s">
        <v>812</v>
      </c>
      <c r="K95" s="13" t="s">
        <v>72</v>
      </c>
      <c r="L95" s="13" t="s">
        <v>1274</v>
      </c>
      <c r="M95" s="30" t="s">
        <v>1818</v>
      </c>
      <c r="N95" s="13" t="s">
        <v>282</v>
      </c>
      <c r="O95" s="1" t="s">
        <v>275</v>
      </c>
      <c r="P95" s="2" t="str">
        <f>LEFT(Table4[[#This Row],['[4']]],FIND(" ",Table4[[#This Row],['[4']]],1)-1)</f>
        <v>420</v>
      </c>
      <c r="Q95" s="2" t="str">
        <f>MID(Table4[[#This Row],['[4']]],FIND("x",Table4[[#This Row],['[4']]],1)+2,FIND("x",Table4[[#This Row],['[4']]],7)-(FIND("x",Table4[[#This Row],['[4']]],1)+2))</f>
        <v xml:space="preserve">1000 </v>
      </c>
      <c r="R95" s="2" t="str">
        <f>RIGHT(Table4[[#This Row],['[4']]],LEN(Table4[[#This Row],['[4']]])-(FIND("x",Table4[[#This Row],['[4']]],7)+1))</f>
        <v>1200</v>
      </c>
      <c r="S95" s="2"/>
      <c r="T95" s="2">
        <f t="shared" si="1"/>
        <v>0.504</v>
      </c>
    </row>
    <row r="96" spans="1:20" ht="30" x14ac:dyDescent="0.25">
      <c r="A96" s="13">
        <v>91</v>
      </c>
      <c r="B96" s="1" t="s">
        <v>324</v>
      </c>
      <c r="C96" s="13" t="s">
        <v>8</v>
      </c>
      <c r="D96" s="13" t="s">
        <v>1280</v>
      </c>
      <c r="E96" s="13">
        <v>40</v>
      </c>
      <c r="F96" s="16">
        <v>1</v>
      </c>
      <c r="G96" s="16" t="s">
        <v>823</v>
      </c>
      <c r="H96" s="13" t="s">
        <v>811</v>
      </c>
      <c r="I96" s="13" t="s">
        <v>72</v>
      </c>
      <c r="J96" s="13" t="s">
        <v>812</v>
      </c>
      <c r="K96" s="13" t="s">
        <v>72</v>
      </c>
      <c r="L96" s="13" t="s">
        <v>1274</v>
      </c>
      <c r="M96" s="30" t="s">
        <v>1818</v>
      </c>
      <c r="N96" s="13" t="s">
        <v>282</v>
      </c>
      <c r="O96" s="1" t="s">
        <v>275</v>
      </c>
      <c r="P96" s="2" t="str">
        <f>LEFT(Table4[[#This Row],['[4']]],FIND(" ",Table4[[#This Row],['[4']]],1)-1)</f>
        <v>400</v>
      </c>
      <c r="Q96" s="2" t="str">
        <f>MID(Table4[[#This Row],['[4']]],FIND("x",Table4[[#This Row],['[4']]],1)+2,FIND("x",Table4[[#This Row],['[4']]],7)-(FIND("x",Table4[[#This Row],['[4']]],1)+2))</f>
        <v xml:space="preserve">600 </v>
      </c>
      <c r="R96" s="2" t="str">
        <f>RIGHT(Table4[[#This Row],['[4']]],LEN(Table4[[#This Row],['[4']]])-(FIND("x",Table4[[#This Row],['[4']]],7)+1))</f>
        <v>2000</v>
      </c>
      <c r="S96" s="2"/>
      <c r="T96" s="2">
        <f t="shared" si="1"/>
        <v>0.48</v>
      </c>
    </row>
    <row r="97" spans="1:20" ht="30" x14ac:dyDescent="0.25">
      <c r="A97" s="13">
        <v>92</v>
      </c>
      <c r="B97" s="1" t="s">
        <v>1281</v>
      </c>
      <c r="C97" s="13" t="s">
        <v>8</v>
      </c>
      <c r="D97" s="13" t="s">
        <v>1282</v>
      </c>
      <c r="E97" s="13">
        <v>20</v>
      </c>
      <c r="F97" s="16">
        <v>1</v>
      </c>
      <c r="G97" s="16" t="s">
        <v>823</v>
      </c>
      <c r="H97" s="13" t="s">
        <v>811</v>
      </c>
      <c r="I97" s="13" t="s">
        <v>72</v>
      </c>
      <c r="J97" s="13" t="s">
        <v>812</v>
      </c>
      <c r="K97" s="13" t="s">
        <v>72</v>
      </c>
      <c r="L97" s="13" t="s">
        <v>1274</v>
      </c>
      <c r="M97" s="30" t="s">
        <v>1818</v>
      </c>
      <c r="N97" s="13" t="s">
        <v>282</v>
      </c>
      <c r="O97" s="1" t="s">
        <v>275</v>
      </c>
      <c r="P97" s="2" t="str">
        <f>LEFT(Table4[[#This Row],['[4']]],FIND(" ",Table4[[#This Row],['[4']]],1)-1)</f>
        <v>370</v>
      </c>
      <c r="Q97" s="2" t="str">
        <f>MID(Table4[[#This Row],['[4']]],FIND("x",Table4[[#This Row],['[4']]],1)+2,FIND("x",Table4[[#This Row],['[4']]],7)-(FIND("x",Table4[[#This Row],['[4']]],1)+2))</f>
        <v xml:space="preserve">1000 </v>
      </c>
      <c r="R97" s="2" t="str">
        <f>RIGHT(Table4[[#This Row],['[4']]],LEN(Table4[[#This Row],['[4']]])-(FIND("x",Table4[[#This Row],['[4']]],7)+1))</f>
        <v>350</v>
      </c>
      <c r="S97" s="2"/>
      <c r="T97" s="2">
        <f t="shared" si="1"/>
        <v>0.1295</v>
      </c>
    </row>
    <row r="98" spans="1:20" ht="45" x14ac:dyDescent="0.25">
      <c r="A98" s="13">
        <v>93</v>
      </c>
      <c r="B98" s="1" t="s">
        <v>1285</v>
      </c>
      <c r="C98" s="13" t="s">
        <v>8</v>
      </c>
      <c r="D98" s="13" t="s">
        <v>1286</v>
      </c>
      <c r="E98" s="13">
        <v>30</v>
      </c>
      <c r="F98" s="16">
        <v>20</v>
      </c>
      <c r="G98" s="16" t="s">
        <v>823</v>
      </c>
      <c r="H98" s="13" t="s">
        <v>811</v>
      </c>
      <c r="I98" s="13" t="s">
        <v>72</v>
      </c>
      <c r="J98" s="13" t="s">
        <v>813</v>
      </c>
      <c r="K98" s="13" t="s">
        <v>72</v>
      </c>
      <c r="L98" s="13" t="s">
        <v>1274</v>
      </c>
      <c r="M98" s="30" t="s">
        <v>1818</v>
      </c>
      <c r="N98" s="13" t="s">
        <v>2070</v>
      </c>
      <c r="O98" s="1" t="s">
        <v>275</v>
      </c>
      <c r="P98" s="2" t="str">
        <f>LEFT(Table4[[#This Row],['[4']]],FIND(" ",Table4[[#This Row],['[4']]],1)-1)</f>
        <v>800</v>
      </c>
      <c r="Q98" s="2" t="str">
        <f>MID(Table4[[#This Row],['[4']]],FIND("x",Table4[[#This Row],['[4']]],1)+2,FIND("x",Table4[[#This Row],['[4']]],7)-(FIND("x",Table4[[#This Row],['[4']]],1)+2))</f>
        <v xml:space="preserve">1200 </v>
      </c>
      <c r="R98" s="2" t="str">
        <f>RIGHT(Table4[[#This Row],['[4']]],LEN(Table4[[#This Row],['[4']]])-(FIND("x",Table4[[#This Row],['[4']]],7)+1))</f>
        <v>1350</v>
      </c>
      <c r="S98" s="2"/>
      <c r="T98" s="2">
        <f t="shared" si="1"/>
        <v>1.296</v>
      </c>
    </row>
    <row r="99" spans="1:20" ht="30" x14ac:dyDescent="0.25">
      <c r="A99" s="13">
        <v>94</v>
      </c>
      <c r="B99" s="1" t="s">
        <v>922</v>
      </c>
      <c r="C99" s="13" t="s">
        <v>11</v>
      </c>
      <c r="D99" s="13" t="s">
        <v>297</v>
      </c>
      <c r="E99" s="13">
        <v>40</v>
      </c>
      <c r="F99" s="16">
        <v>25.847479357915791</v>
      </c>
      <c r="G99" s="16" t="s">
        <v>823</v>
      </c>
      <c r="H99" s="13" t="s">
        <v>811</v>
      </c>
      <c r="I99" s="13" t="s">
        <v>72</v>
      </c>
      <c r="J99" s="13" t="s">
        <v>981</v>
      </c>
      <c r="K99" s="13" t="s">
        <v>72</v>
      </c>
      <c r="L99" s="13" t="s">
        <v>1274</v>
      </c>
      <c r="M99" s="30" t="s">
        <v>1818</v>
      </c>
      <c r="N99" s="13" t="s">
        <v>282</v>
      </c>
      <c r="O99" s="1" t="s">
        <v>275</v>
      </c>
      <c r="P99" s="2" t="str">
        <f>LEFT(Table4[[#This Row],['[4']]],FIND(" ",Table4[[#This Row],['[4']]],1)-1)</f>
        <v>620</v>
      </c>
      <c r="Q99" s="2" t="str">
        <f>MID(Table4[[#This Row],['[4']]],FIND("x",Table4[[#This Row],['[4']]],1)+2,FIND("x",Table4[[#This Row],['[4']]],7)-(FIND("x",Table4[[#This Row],['[4']]],1)+2))</f>
        <v xml:space="preserve">370 </v>
      </c>
      <c r="R99" s="2" t="str">
        <f>RIGHT(Table4[[#This Row],['[4']]],LEN(Table4[[#This Row],['[4']]])-(FIND("x",Table4[[#This Row],['[4']]],7)+1))</f>
        <v>340</v>
      </c>
      <c r="S99" s="2"/>
      <c r="T99" s="2">
        <f t="shared" si="1"/>
        <v>7.7995999999999996E-2</v>
      </c>
    </row>
    <row r="100" spans="1:20" ht="30" x14ac:dyDescent="0.25">
      <c r="A100" s="13">
        <v>95</v>
      </c>
      <c r="B100" s="1" t="s">
        <v>922</v>
      </c>
      <c r="C100" s="13" t="s">
        <v>11</v>
      </c>
      <c r="D100" s="13" t="s">
        <v>297</v>
      </c>
      <c r="E100" s="13">
        <v>20</v>
      </c>
      <c r="F100" s="16">
        <v>8.4435099235858253</v>
      </c>
      <c r="G100" s="16" t="s">
        <v>823</v>
      </c>
      <c r="H100" s="13" t="s">
        <v>811</v>
      </c>
      <c r="I100" s="13" t="s">
        <v>72</v>
      </c>
      <c r="J100" s="13" t="s">
        <v>981</v>
      </c>
      <c r="K100" s="13" t="s">
        <v>72</v>
      </c>
      <c r="L100" s="13" t="s">
        <v>1274</v>
      </c>
      <c r="M100" s="30" t="s">
        <v>1818</v>
      </c>
      <c r="N100" s="13" t="s">
        <v>282</v>
      </c>
      <c r="O100" s="1" t="s">
        <v>275</v>
      </c>
      <c r="P100" s="2" t="str">
        <f>LEFT(Table4[[#This Row],['[4']]],FIND(" ",Table4[[#This Row],['[4']]],1)-1)</f>
        <v>620</v>
      </c>
      <c r="Q100" s="2" t="str">
        <f>MID(Table4[[#This Row],['[4']]],FIND("x",Table4[[#This Row],['[4']]],1)+2,FIND("x",Table4[[#This Row],['[4']]],7)-(FIND("x",Table4[[#This Row],['[4']]],1)+2))</f>
        <v xml:space="preserve">370 </v>
      </c>
      <c r="R100" s="2" t="str">
        <f>RIGHT(Table4[[#This Row],['[4']]],LEN(Table4[[#This Row],['[4']]])-(FIND("x",Table4[[#This Row],['[4']]],7)+1))</f>
        <v>340</v>
      </c>
      <c r="S100" s="2"/>
      <c r="T100" s="2">
        <f t="shared" si="1"/>
        <v>7.7995999999999996E-2</v>
      </c>
    </row>
    <row r="101" spans="1:20" ht="30" x14ac:dyDescent="0.25">
      <c r="A101" s="13">
        <v>96</v>
      </c>
      <c r="B101" s="1" t="s">
        <v>922</v>
      </c>
      <c r="C101" s="13" t="s">
        <v>11</v>
      </c>
      <c r="D101" s="13" t="s">
        <v>297</v>
      </c>
      <c r="E101" s="13">
        <v>40</v>
      </c>
      <c r="F101" s="16">
        <v>32.309349197394738</v>
      </c>
      <c r="G101" s="16" t="s">
        <v>823</v>
      </c>
      <c r="H101" s="13" t="s">
        <v>811</v>
      </c>
      <c r="I101" s="13" t="s">
        <v>72</v>
      </c>
      <c r="J101" s="13" t="s">
        <v>1189</v>
      </c>
      <c r="K101" s="13" t="s">
        <v>72</v>
      </c>
      <c r="L101" s="13" t="s">
        <v>1283</v>
      </c>
      <c r="M101" s="30" t="s">
        <v>1818</v>
      </c>
      <c r="N101" s="13" t="s">
        <v>282</v>
      </c>
      <c r="O101" s="1" t="s">
        <v>275</v>
      </c>
      <c r="P101" s="2" t="str">
        <f>LEFT(Table4[[#This Row],['[4']]],FIND(" ",Table4[[#This Row],['[4']]],1)-1)</f>
        <v>620</v>
      </c>
      <c r="Q101" s="2" t="str">
        <f>MID(Table4[[#This Row],['[4']]],FIND("x",Table4[[#This Row],['[4']]],1)+2,FIND("x",Table4[[#This Row],['[4']]],7)-(FIND("x",Table4[[#This Row],['[4']]],1)+2))</f>
        <v xml:space="preserve">370 </v>
      </c>
      <c r="R101" s="2" t="str">
        <f>RIGHT(Table4[[#This Row],['[4']]],LEN(Table4[[#This Row],['[4']]])-(FIND("x",Table4[[#This Row],['[4']]],7)+1))</f>
        <v>340</v>
      </c>
      <c r="S101" s="2"/>
      <c r="T101" s="2">
        <f t="shared" si="1"/>
        <v>7.7995999999999996E-2</v>
      </c>
    </row>
    <row r="102" spans="1:20" ht="30" x14ac:dyDescent="0.25">
      <c r="A102" s="13">
        <v>97</v>
      </c>
      <c r="B102" s="1" t="s">
        <v>922</v>
      </c>
      <c r="C102" s="13" t="s">
        <v>11</v>
      </c>
      <c r="D102" s="13" t="s">
        <v>297</v>
      </c>
      <c r="E102" s="13">
        <v>20</v>
      </c>
      <c r="F102" s="16">
        <v>3.3206831119544593</v>
      </c>
      <c r="G102" s="16" t="s">
        <v>823</v>
      </c>
      <c r="H102" s="13" t="s">
        <v>811</v>
      </c>
      <c r="I102" s="13" t="s">
        <v>72</v>
      </c>
      <c r="J102" s="13" t="s">
        <v>1189</v>
      </c>
      <c r="K102" s="13" t="s">
        <v>72</v>
      </c>
      <c r="L102" s="13" t="s">
        <v>1283</v>
      </c>
      <c r="M102" s="30" t="s">
        <v>1818</v>
      </c>
      <c r="N102" s="13" t="s">
        <v>282</v>
      </c>
      <c r="O102" s="1" t="s">
        <v>275</v>
      </c>
      <c r="P102" s="2" t="str">
        <f>LEFT(Table4[[#This Row],['[4']]],FIND(" ",Table4[[#This Row],['[4']]],1)-1)</f>
        <v>620</v>
      </c>
      <c r="Q102" s="2" t="str">
        <f>MID(Table4[[#This Row],['[4']]],FIND("x",Table4[[#This Row],['[4']]],1)+2,FIND("x",Table4[[#This Row],['[4']]],7)-(FIND("x",Table4[[#This Row],['[4']]],1)+2))</f>
        <v xml:space="preserve">370 </v>
      </c>
      <c r="R102" s="2" t="str">
        <f>RIGHT(Table4[[#This Row],['[4']]],LEN(Table4[[#This Row],['[4']]])-(FIND("x",Table4[[#This Row],['[4']]],7)+1))</f>
        <v>340</v>
      </c>
      <c r="S102" s="2"/>
      <c r="T102" s="2">
        <f t="shared" si="1"/>
        <v>7.7995999999999996E-2</v>
      </c>
    </row>
    <row r="103" spans="1:20" ht="30" x14ac:dyDescent="0.25">
      <c r="A103" s="13">
        <v>98</v>
      </c>
      <c r="B103" s="1" t="s">
        <v>922</v>
      </c>
      <c r="C103" s="13" t="s">
        <v>11</v>
      </c>
      <c r="D103" s="13" t="s">
        <v>297</v>
      </c>
      <c r="E103" s="13">
        <v>40</v>
      </c>
      <c r="F103" s="16">
        <v>45.233088876352632</v>
      </c>
      <c r="G103" s="16" t="s">
        <v>823</v>
      </c>
      <c r="H103" s="13" t="s">
        <v>811</v>
      </c>
      <c r="I103" s="13" t="s">
        <v>72</v>
      </c>
      <c r="J103" s="13" t="s">
        <v>817</v>
      </c>
      <c r="K103" s="13" t="s">
        <v>72</v>
      </c>
      <c r="L103" s="13" t="s">
        <v>1284</v>
      </c>
      <c r="M103" s="30" t="s">
        <v>1818</v>
      </c>
      <c r="N103" s="13" t="s">
        <v>282</v>
      </c>
      <c r="O103" s="1" t="s">
        <v>275</v>
      </c>
      <c r="P103" s="2" t="str">
        <f>LEFT(Table4[[#This Row],['[4']]],FIND(" ",Table4[[#This Row],['[4']]],1)-1)</f>
        <v>620</v>
      </c>
      <c r="Q103" s="2" t="str">
        <f>MID(Table4[[#This Row],['[4']]],FIND("x",Table4[[#This Row],['[4']]],1)+2,FIND("x",Table4[[#This Row],['[4']]],7)-(FIND("x",Table4[[#This Row],['[4']]],1)+2))</f>
        <v xml:space="preserve">370 </v>
      </c>
      <c r="R103" s="2" t="str">
        <f>RIGHT(Table4[[#This Row],['[4']]],LEN(Table4[[#This Row],['[4']]])-(FIND("x",Table4[[#This Row],['[4']]],7)+1))</f>
        <v>340</v>
      </c>
      <c r="S103" s="2"/>
      <c r="T103" s="2">
        <f t="shared" si="1"/>
        <v>7.7995999999999996E-2</v>
      </c>
    </row>
    <row r="104" spans="1:20" ht="30" x14ac:dyDescent="0.25">
      <c r="A104" s="13">
        <v>99</v>
      </c>
      <c r="B104" s="1" t="s">
        <v>922</v>
      </c>
      <c r="C104" s="13" t="s">
        <v>11</v>
      </c>
      <c r="D104" s="13" t="s">
        <v>297</v>
      </c>
      <c r="E104" s="13">
        <v>20</v>
      </c>
      <c r="F104" s="16">
        <v>6.7548079388686597</v>
      </c>
      <c r="G104" s="16" t="s">
        <v>823</v>
      </c>
      <c r="H104" s="13" t="s">
        <v>811</v>
      </c>
      <c r="I104" s="13" t="s">
        <v>72</v>
      </c>
      <c r="J104" s="13" t="s">
        <v>817</v>
      </c>
      <c r="K104" s="13" t="s">
        <v>72</v>
      </c>
      <c r="L104" s="13" t="s">
        <v>1284</v>
      </c>
      <c r="M104" s="30" t="s">
        <v>1818</v>
      </c>
      <c r="N104" s="13" t="s">
        <v>282</v>
      </c>
      <c r="O104" s="1" t="s">
        <v>275</v>
      </c>
      <c r="P104" s="2" t="str">
        <f>LEFT(Table4[[#This Row],['[4']]],FIND(" ",Table4[[#This Row],['[4']]],1)-1)</f>
        <v>620</v>
      </c>
      <c r="Q104" s="2" t="str">
        <f>MID(Table4[[#This Row],['[4']]],FIND("x",Table4[[#This Row],['[4']]],1)+2,FIND("x",Table4[[#This Row],['[4']]],7)-(FIND("x",Table4[[#This Row],['[4']]],1)+2))</f>
        <v xml:space="preserve">370 </v>
      </c>
      <c r="R104" s="2" t="str">
        <f>RIGHT(Table4[[#This Row],['[4']]],LEN(Table4[[#This Row],['[4']]])-(FIND("x",Table4[[#This Row],['[4']]],7)+1))</f>
        <v>340</v>
      </c>
      <c r="S104" s="2"/>
      <c r="T104" s="2">
        <f t="shared" si="1"/>
        <v>7.7995999999999996E-2</v>
      </c>
    </row>
    <row r="105" spans="1:20" ht="30" x14ac:dyDescent="0.25">
      <c r="A105" s="13">
        <v>100</v>
      </c>
      <c r="B105" s="1" t="s">
        <v>922</v>
      </c>
      <c r="C105" s="13" t="s">
        <v>11</v>
      </c>
      <c r="D105" s="13" t="s">
        <v>297</v>
      </c>
      <c r="E105" s="13">
        <v>20</v>
      </c>
      <c r="F105" s="16">
        <v>6.6413662239089186</v>
      </c>
      <c r="G105" s="16" t="s">
        <v>823</v>
      </c>
      <c r="H105" s="13" t="s">
        <v>811</v>
      </c>
      <c r="I105" s="13" t="s">
        <v>72</v>
      </c>
      <c r="J105" s="13" t="s">
        <v>817</v>
      </c>
      <c r="K105" s="13" t="s">
        <v>72</v>
      </c>
      <c r="L105" s="13" t="s">
        <v>1284</v>
      </c>
      <c r="M105" s="30" t="s">
        <v>1818</v>
      </c>
      <c r="N105" s="13" t="s">
        <v>282</v>
      </c>
      <c r="O105" s="1" t="s">
        <v>275</v>
      </c>
      <c r="P105" s="2" t="str">
        <f>LEFT(Table4[[#This Row],['[4']]],FIND(" ",Table4[[#This Row],['[4']]],1)-1)</f>
        <v>620</v>
      </c>
      <c r="Q105" s="2" t="str">
        <f>MID(Table4[[#This Row],['[4']]],FIND("x",Table4[[#This Row],['[4']]],1)+2,FIND("x",Table4[[#This Row],['[4']]],7)-(FIND("x",Table4[[#This Row],['[4']]],1)+2))</f>
        <v xml:space="preserve">370 </v>
      </c>
      <c r="R105" s="2" t="str">
        <f>RIGHT(Table4[[#This Row],['[4']]],LEN(Table4[[#This Row],['[4']]])-(FIND("x",Table4[[#This Row],['[4']]],7)+1))</f>
        <v>340</v>
      </c>
      <c r="S105" s="2"/>
      <c r="T105" s="2">
        <f t="shared" si="1"/>
        <v>7.7995999999999996E-2</v>
      </c>
    </row>
    <row r="106" spans="1:20" ht="30" x14ac:dyDescent="0.25">
      <c r="A106" s="13">
        <v>101</v>
      </c>
      <c r="B106" s="1" t="s">
        <v>922</v>
      </c>
      <c r="C106" s="13" t="s">
        <v>11</v>
      </c>
      <c r="D106" s="13" t="s">
        <v>297</v>
      </c>
      <c r="E106" s="13">
        <v>40</v>
      </c>
      <c r="F106" s="16">
        <v>51.694958715831582</v>
      </c>
      <c r="G106" s="16" t="s">
        <v>823</v>
      </c>
      <c r="H106" s="13" t="s">
        <v>811</v>
      </c>
      <c r="I106" s="13" t="s">
        <v>72</v>
      </c>
      <c r="J106" s="13" t="s">
        <v>812</v>
      </c>
      <c r="K106" s="13" t="s">
        <v>72</v>
      </c>
      <c r="L106" s="13" t="s">
        <v>1274</v>
      </c>
      <c r="M106" s="30" t="s">
        <v>1818</v>
      </c>
      <c r="N106" s="13" t="s">
        <v>282</v>
      </c>
      <c r="O106" s="1" t="s">
        <v>275</v>
      </c>
      <c r="P106" s="2" t="str">
        <f>LEFT(Table4[[#This Row],['[4']]],FIND(" ",Table4[[#This Row],['[4']]],1)-1)</f>
        <v>620</v>
      </c>
      <c r="Q106" s="2" t="str">
        <f>MID(Table4[[#This Row],['[4']]],FIND("x",Table4[[#This Row],['[4']]],1)+2,FIND("x",Table4[[#This Row],['[4']]],7)-(FIND("x",Table4[[#This Row],['[4']]],1)+2))</f>
        <v xml:space="preserve">370 </v>
      </c>
      <c r="R106" s="2" t="str">
        <f>RIGHT(Table4[[#This Row],['[4']]],LEN(Table4[[#This Row],['[4']]])-(FIND("x",Table4[[#This Row],['[4']]],7)+1))</f>
        <v>340</v>
      </c>
      <c r="S106" s="2"/>
      <c r="T106" s="2">
        <f t="shared" si="1"/>
        <v>7.7995999999999996E-2</v>
      </c>
    </row>
    <row r="107" spans="1:20" ht="30" x14ac:dyDescent="0.25">
      <c r="A107" s="13">
        <v>102</v>
      </c>
      <c r="B107" s="1" t="s">
        <v>922</v>
      </c>
      <c r="C107" s="13" t="s">
        <v>11</v>
      </c>
      <c r="D107" s="13" t="s">
        <v>297</v>
      </c>
      <c r="E107" s="13">
        <v>20</v>
      </c>
      <c r="F107" s="16">
        <v>3.3206831119544593</v>
      </c>
      <c r="G107" s="16" t="s">
        <v>823</v>
      </c>
      <c r="H107" s="13" t="s">
        <v>811</v>
      </c>
      <c r="I107" s="13" t="s">
        <v>72</v>
      </c>
      <c r="J107" s="13" t="s">
        <v>812</v>
      </c>
      <c r="K107" s="13" t="s">
        <v>72</v>
      </c>
      <c r="L107" s="13" t="s">
        <v>1274</v>
      </c>
      <c r="M107" s="30" t="s">
        <v>1818</v>
      </c>
      <c r="N107" s="13" t="s">
        <v>282</v>
      </c>
      <c r="O107" s="1" t="s">
        <v>275</v>
      </c>
      <c r="P107" s="2" t="str">
        <f>LEFT(Table4[[#This Row],['[4']]],FIND(" ",Table4[[#This Row],['[4']]],1)-1)</f>
        <v>620</v>
      </c>
      <c r="Q107" s="2" t="str">
        <f>MID(Table4[[#This Row],['[4']]],FIND("x",Table4[[#This Row],['[4']]],1)+2,FIND("x",Table4[[#This Row],['[4']]],7)-(FIND("x",Table4[[#This Row],['[4']]],1)+2))</f>
        <v xml:space="preserve">370 </v>
      </c>
      <c r="R107" s="2" t="str">
        <f>RIGHT(Table4[[#This Row],['[4']]],LEN(Table4[[#This Row],['[4']]])-(FIND("x",Table4[[#This Row],['[4']]],7)+1))</f>
        <v>340</v>
      </c>
      <c r="S107" s="2"/>
      <c r="T107" s="2">
        <f t="shared" si="1"/>
        <v>7.7995999999999996E-2</v>
      </c>
    </row>
    <row r="108" spans="1:20" ht="30" x14ac:dyDescent="0.25">
      <c r="A108" s="13">
        <v>103</v>
      </c>
      <c r="B108" s="1" t="s">
        <v>922</v>
      </c>
      <c r="C108" s="13" t="s">
        <v>11</v>
      </c>
      <c r="D108" s="13" t="s">
        <v>297</v>
      </c>
      <c r="E108" s="13">
        <v>40</v>
      </c>
      <c r="F108" s="16">
        <v>25.847479357915791</v>
      </c>
      <c r="G108" s="16" t="s">
        <v>823</v>
      </c>
      <c r="H108" s="13" t="s">
        <v>811</v>
      </c>
      <c r="I108" s="13" t="s">
        <v>72</v>
      </c>
      <c r="J108" s="13" t="s">
        <v>1287</v>
      </c>
      <c r="K108" s="13" t="s">
        <v>72</v>
      </c>
      <c r="L108" s="13" t="s">
        <v>1288</v>
      </c>
      <c r="M108" s="30" t="s">
        <v>1818</v>
      </c>
      <c r="N108" s="13" t="s">
        <v>282</v>
      </c>
      <c r="O108" s="1" t="s">
        <v>275</v>
      </c>
      <c r="P108" s="2" t="str">
        <f>LEFT(Table4[[#This Row],['[4']]],FIND(" ",Table4[[#This Row],['[4']]],1)-1)</f>
        <v>620</v>
      </c>
      <c r="Q108" s="2" t="str">
        <f>MID(Table4[[#This Row],['[4']]],FIND("x",Table4[[#This Row],['[4']]],1)+2,FIND("x",Table4[[#This Row],['[4']]],7)-(FIND("x",Table4[[#This Row],['[4']]],1)+2))</f>
        <v xml:space="preserve">370 </v>
      </c>
      <c r="R108" s="2" t="str">
        <f>RIGHT(Table4[[#This Row],['[4']]],LEN(Table4[[#This Row],['[4']]])-(FIND("x",Table4[[#This Row],['[4']]],7)+1))</f>
        <v>340</v>
      </c>
      <c r="S108" s="2"/>
      <c r="T108" s="2">
        <f t="shared" si="1"/>
        <v>7.7995999999999996E-2</v>
      </c>
    </row>
    <row r="109" spans="1:20" ht="30" x14ac:dyDescent="0.25">
      <c r="A109" s="13">
        <v>104</v>
      </c>
      <c r="B109" s="1" t="s">
        <v>922</v>
      </c>
      <c r="C109" s="13" t="s">
        <v>11</v>
      </c>
      <c r="D109" s="13" t="s">
        <v>297</v>
      </c>
      <c r="E109" s="13">
        <v>20</v>
      </c>
      <c r="F109" s="16">
        <v>3.3206831119544593</v>
      </c>
      <c r="G109" s="16" t="s">
        <v>823</v>
      </c>
      <c r="H109" s="13" t="s">
        <v>811</v>
      </c>
      <c r="I109" s="13" t="s">
        <v>72</v>
      </c>
      <c r="J109" s="13" t="s">
        <v>1287</v>
      </c>
      <c r="K109" s="13" t="s">
        <v>72</v>
      </c>
      <c r="L109" s="13" t="s">
        <v>1288</v>
      </c>
      <c r="M109" s="30" t="s">
        <v>1818</v>
      </c>
      <c r="N109" s="13" t="s">
        <v>282</v>
      </c>
      <c r="O109" s="1" t="s">
        <v>275</v>
      </c>
      <c r="P109" s="2" t="str">
        <f>LEFT(Table4[[#This Row],['[4']]],FIND(" ",Table4[[#This Row],['[4']]],1)-1)</f>
        <v>620</v>
      </c>
      <c r="Q109" s="2" t="str">
        <f>MID(Table4[[#This Row],['[4']]],FIND("x",Table4[[#This Row],['[4']]],1)+2,FIND("x",Table4[[#This Row],['[4']]],7)-(FIND("x",Table4[[#This Row],['[4']]],1)+2))</f>
        <v xml:space="preserve">370 </v>
      </c>
      <c r="R109" s="2" t="str">
        <f>RIGHT(Table4[[#This Row],['[4']]],LEN(Table4[[#This Row],['[4']]])-(FIND("x",Table4[[#This Row],['[4']]],7)+1))</f>
        <v>340</v>
      </c>
      <c r="S109" s="2"/>
      <c r="T109" s="2">
        <f t="shared" si="1"/>
        <v>7.7995999999999996E-2</v>
      </c>
    </row>
    <row r="110" spans="1:20" ht="30" x14ac:dyDescent="0.25">
      <c r="A110" s="13">
        <v>105</v>
      </c>
      <c r="B110" s="1" t="s">
        <v>922</v>
      </c>
      <c r="C110" s="13" t="s">
        <v>11</v>
      </c>
      <c r="D110" s="13" t="s">
        <v>297</v>
      </c>
      <c r="E110" s="13">
        <v>40</v>
      </c>
      <c r="F110" s="16">
        <v>12.923739678957896</v>
      </c>
      <c r="G110" s="16" t="s">
        <v>823</v>
      </c>
      <c r="H110" s="13" t="s">
        <v>811</v>
      </c>
      <c r="I110" s="13" t="s">
        <v>72</v>
      </c>
      <c r="J110" s="13" t="s">
        <v>821</v>
      </c>
      <c r="K110" s="13" t="s">
        <v>72</v>
      </c>
      <c r="L110" s="13" t="s">
        <v>1289</v>
      </c>
      <c r="M110" s="30" t="s">
        <v>1818</v>
      </c>
      <c r="N110" s="13" t="s">
        <v>282</v>
      </c>
      <c r="O110" s="1" t="s">
        <v>275</v>
      </c>
      <c r="P110" s="2" t="str">
        <f>LEFT(Table4[[#This Row],['[4']]],FIND(" ",Table4[[#This Row],['[4']]],1)-1)</f>
        <v>620</v>
      </c>
      <c r="Q110" s="2" t="str">
        <f>MID(Table4[[#This Row],['[4']]],FIND("x",Table4[[#This Row],['[4']]],1)+2,FIND("x",Table4[[#This Row],['[4']]],7)-(FIND("x",Table4[[#This Row],['[4']]],1)+2))</f>
        <v xml:space="preserve">370 </v>
      </c>
      <c r="R110" s="2" t="str">
        <f>RIGHT(Table4[[#This Row],['[4']]],LEN(Table4[[#This Row],['[4']]])-(FIND("x",Table4[[#This Row],['[4']]],7)+1))</f>
        <v>340</v>
      </c>
      <c r="S110" s="2"/>
      <c r="T110" s="2">
        <f t="shared" si="1"/>
        <v>7.7995999999999996E-2</v>
      </c>
    </row>
    <row r="111" spans="1:20" ht="30" x14ac:dyDescent="0.25">
      <c r="A111" s="13">
        <v>106</v>
      </c>
      <c r="B111" s="1" t="s">
        <v>922</v>
      </c>
      <c r="C111" s="13" t="s">
        <v>11</v>
      </c>
      <c r="D111" s="13" t="s">
        <v>297</v>
      </c>
      <c r="E111" s="13">
        <v>20</v>
      </c>
      <c r="F111" s="16">
        <v>6.6413662239089186</v>
      </c>
      <c r="G111" s="16" t="s">
        <v>823</v>
      </c>
      <c r="H111" s="13" t="s">
        <v>811</v>
      </c>
      <c r="I111" s="13" t="s">
        <v>72</v>
      </c>
      <c r="J111" s="13" t="s">
        <v>821</v>
      </c>
      <c r="K111" s="13" t="s">
        <v>72</v>
      </c>
      <c r="L111" s="13" t="s">
        <v>1289</v>
      </c>
      <c r="M111" s="30" t="s">
        <v>1818</v>
      </c>
      <c r="N111" s="13" t="s">
        <v>282</v>
      </c>
      <c r="O111" s="1" t="s">
        <v>275</v>
      </c>
      <c r="P111" s="2" t="str">
        <f>LEFT(Table4[[#This Row],['[4']]],FIND(" ",Table4[[#This Row],['[4']]],1)-1)</f>
        <v>620</v>
      </c>
      <c r="Q111" s="2" t="str">
        <f>MID(Table4[[#This Row],['[4']]],FIND("x",Table4[[#This Row],['[4']]],1)+2,FIND("x",Table4[[#This Row],['[4']]],7)-(FIND("x",Table4[[#This Row],['[4']]],1)+2))</f>
        <v xml:space="preserve">370 </v>
      </c>
      <c r="R111" s="2" t="str">
        <f>RIGHT(Table4[[#This Row],['[4']]],LEN(Table4[[#This Row],['[4']]])-(FIND("x",Table4[[#This Row],['[4']]],7)+1))</f>
        <v>340</v>
      </c>
      <c r="S111" s="2"/>
      <c r="T111" s="2">
        <f t="shared" si="1"/>
        <v>7.7995999999999996E-2</v>
      </c>
    </row>
    <row r="112" spans="1:20" ht="30" x14ac:dyDescent="0.25">
      <c r="A112" s="13">
        <v>107</v>
      </c>
      <c r="B112" s="1" t="s">
        <v>230</v>
      </c>
      <c r="C112" s="13" t="s">
        <v>9</v>
      </c>
      <c r="D112" s="13" t="s">
        <v>1290</v>
      </c>
      <c r="E112" s="13">
        <v>40</v>
      </c>
      <c r="F112" s="16">
        <v>1</v>
      </c>
      <c r="G112" s="16" t="s">
        <v>823</v>
      </c>
      <c r="H112" s="13" t="s">
        <v>811</v>
      </c>
      <c r="I112" s="13" t="s">
        <v>72</v>
      </c>
      <c r="J112" s="13" t="s">
        <v>821</v>
      </c>
      <c r="K112" s="13" t="s">
        <v>72</v>
      </c>
      <c r="L112" s="13" t="s">
        <v>1289</v>
      </c>
      <c r="M112" s="30" t="s">
        <v>1818</v>
      </c>
      <c r="N112" s="13" t="s">
        <v>282</v>
      </c>
      <c r="O112" s="1" t="s">
        <v>275</v>
      </c>
      <c r="P112" s="2" t="str">
        <f>LEFT(Table4[[#This Row],['[4']]],FIND(" ",Table4[[#This Row],['[4']]],1)-1)</f>
        <v>550</v>
      </c>
      <c r="Q112" s="2" t="str">
        <f>MID(Table4[[#This Row],['[4']]],FIND("x",Table4[[#This Row],['[4']]],1)+2,FIND("x",Table4[[#This Row],['[4']]],7)-(FIND("x",Table4[[#This Row],['[4']]],1)+2))</f>
        <v xml:space="preserve">650 </v>
      </c>
      <c r="R112" s="2" t="str">
        <f>RIGHT(Table4[[#This Row],['[4']]],LEN(Table4[[#This Row],['[4']]])-(FIND("x",Table4[[#This Row],['[4']]],7)+1))</f>
        <v>900</v>
      </c>
      <c r="S112" s="2"/>
      <c r="T112" s="2">
        <f t="shared" si="1"/>
        <v>0.32174999999999998</v>
      </c>
    </row>
    <row r="113" spans="1:20" ht="30" x14ac:dyDescent="0.25">
      <c r="A113" s="13">
        <v>108</v>
      </c>
      <c r="B113" s="1" t="s">
        <v>922</v>
      </c>
      <c r="C113" s="13" t="s">
        <v>11</v>
      </c>
      <c r="D113" s="13" t="s">
        <v>297</v>
      </c>
      <c r="E113" s="13">
        <v>40</v>
      </c>
      <c r="F113" s="16">
        <v>12.923739678957896</v>
      </c>
      <c r="G113" s="16" t="s">
        <v>823</v>
      </c>
      <c r="H113" s="13" t="s">
        <v>811</v>
      </c>
      <c r="I113" s="13" t="s">
        <v>72</v>
      </c>
      <c r="J113" s="13" t="s">
        <v>820</v>
      </c>
      <c r="K113" s="13" t="s">
        <v>72</v>
      </c>
      <c r="L113" s="13" t="s">
        <v>1192</v>
      </c>
      <c r="M113" s="30" t="s">
        <v>1818</v>
      </c>
      <c r="N113" s="13" t="s">
        <v>282</v>
      </c>
      <c r="O113" s="1" t="s">
        <v>275</v>
      </c>
      <c r="P113" s="2" t="str">
        <f>LEFT(Table4[[#This Row],['[4']]],FIND(" ",Table4[[#This Row],['[4']]],1)-1)</f>
        <v>620</v>
      </c>
      <c r="Q113" s="2" t="str">
        <f>MID(Table4[[#This Row],['[4']]],FIND("x",Table4[[#This Row],['[4']]],1)+2,FIND("x",Table4[[#This Row],['[4']]],7)-(FIND("x",Table4[[#This Row],['[4']]],1)+2))</f>
        <v xml:space="preserve">370 </v>
      </c>
      <c r="R113" s="2" t="str">
        <f>RIGHT(Table4[[#This Row],['[4']]],LEN(Table4[[#This Row],['[4']]])-(FIND("x",Table4[[#This Row],['[4']]],7)+1))</f>
        <v>340</v>
      </c>
      <c r="S113" s="2"/>
      <c r="T113" s="2">
        <f t="shared" si="1"/>
        <v>7.7995999999999996E-2</v>
      </c>
    </row>
    <row r="114" spans="1:20" ht="30" x14ac:dyDescent="0.25">
      <c r="A114" s="13">
        <v>109</v>
      </c>
      <c r="B114" s="1" t="s">
        <v>922</v>
      </c>
      <c r="C114" s="13" t="s">
        <v>11</v>
      </c>
      <c r="D114" s="13" t="s">
        <v>297</v>
      </c>
      <c r="E114" s="13">
        <v>20</v>
      </c>
      <c r="F114" s="16">
        <v>6.6413662239089186</v>
      </c>
      <c r="G114" s="16" t="s">
        <v>823</v>
      </c>
      <c r="H114" s="13" t="s">
        <v>811</v>
      </c>
      <c r="I114" s="13" t="s">
        <v>72</v>
      </c>
      <c r="J114" s="13" t="s">
        <v>820</v>
      </c>
      <c r="K114" s="13" t="s">
        <v>72</v>
      </c>
      <c r="L114" s="13" t="s">
        <v>1192</v>
      </c>
      <c r="M114" s="30" t="s">
        <v>1818</v>
      </c>
      <c r="N114" s="13" t="s">
        <v>282</v>
      </c>
      <c r="O114" s="1" t="s">
        <v>275</v>
      </c>
      <c r="P114" s="2" t="str">
        <f>LEFT(Table4[[#This Row],['[4']]],FIND(" ",Table4[[#This Row],['[4']]],1)-1)</f>
        <v>620</v>
      </c>
      <c r="Q114" s="2" t="str">
        <f>MID(Table4[[#This Row],['[4']]],FIND("x",Table4[[#This Row],['[4']]],1)+2,FIND("x",Table4[[#This Row],['[4']]],7)-(FIND("x",Table4[[#This Row],['[4']]],1)+2))</f>
        <v xml:space="preserve">370 </v>
      </c>
      <c r="R114" s="2" t="str">
        <f>RIGHT(Table4[[#This Row],['[4']]],LEN(Table4[[#This Row],['[4']]])-(FIND("x",Table4[[#This Row],['[4']]],7)+1))</f>
        <v>340</v>
      </c>
      <c r="S114" s="2"/>
      <c r="T114" s="2">
        <f t="shared" si="1"/>
        <v>7.7995999999999996E-2</v>
      </c>
    </row>
    <row r="115" spans="1:20" ht="30" x14ac:dyDescent="0.25">
      <c r="A115" s="13">
        <v>110</v>
      </c>
      <c r="B115" s="1" t="s">
        <v>922</v>
      </c>
      <c r="C115" s="13" t="s">
        <v>11</v>
      </c>
      <c r="D115" s="13" t="s">
        <v>297</v>
      </c>
      <c r="E115" s="13">
        <v>40</v>
      </c>
      <c r="F115" s="16">
        <v>12.923739678957896</v>
      </c>
      <c r="G115" s="16" t="s">
        <v>823</v>
      </c>
      <c r="H115" s="13" t="s">
        <v>811</v>
      </c>
      <c r="I115" s="13" t="s">
        <v>72</v>
      </c>
      <c r="J115" s="13" t="s">
        <v>819</v>
      </c>
      <c r="K115" s="13" t="s">
        <v>72</v>
      </c>
      <c r="L115" s="13" t="s">
        <v>1284</v>
      </c>
      <c r="M115" s="30" t="s">
        <v>1818</v>
      </c>
      <c r="N115" s="13" t="s">
        <v>282</v>
      </c>
      <c r="O115" s="1" t="s">
        <v>275</v>
      </c>
      <c r="P115" s="2" t="str">
        <f>LEFT(Table4[[#This Row],['[4']]],FIND(" ",Table4[[#This Row],['[4']]],1)-1)</f>
        <v>620</v>
      </c>
      <c r="Q115" s="2" t="str">
        <f>MID(Table4[[#This Row],['[4']]],FIND("x",Table4[[#This Row],['[4']]],1)+2,FIND("x",Table4[[#This Row],['[4']]],7)-(FIND("x",Table4[[#This Row],['[4']]],1)+2))</f>
        <v xml:space="preserve">370 </v>
      </c>
      <c r="R115" s="2" t="str">
        <f>RIGHT(Table4[[#This Row],['[4']]],LEN(Table4[[#This Row],['[4']]])-(FIND("x",Table4[[#This Row],['[4']]],7)+1))</f>
        <v>340</v>
      </c>
      <c r="S115" s="2"/>
      <c r="T115" s="2">
        <f t="shared" si="1"/>
        <v>7.7995999999999996E-2</v>
      </c>
    </row>
    <row r="116" spans="1:20" ht="30" x14ac:dyDescent="0.25">
      <c r="A116" s="13">
        <v>111</v>
      </c>
      <c r="B116" s="1" t="s">
        <v>922</v>
      </c>
      <c r="C116" s="13" t="s">
        <v>11</v>
      </c>
      <c r="D116" s="13" t="s">
        <v>297</v>
      </c>
      <c r="E116" s="13">
        <v>20</v>
      </c>
      <c r="F116" s="16">
        <v>6.6413662239089186</v>
      </c>
      <c r="G116" s="16" t="s">
        <v>823</v>
      </c>
      <c r="H116" s="13" t="s">
        <v>811</v>
      </c>
      <c r="I116" s="13" t="s">
        <v>72</v>
      </c>
      <c r="J116" s="13" t="s">
        <v>819</v>
      </c>
      <c r="K116" s="13" t="s">
        <v>72</v>
      </c>
      <c r="L116" s="13" t="s">
        <v>1284</v>
      </c>
      <c r="M116" s="30" t="s">
        <v>1818</v>
      </c>
      <c r="N116" s="13" t="s">
        <v>282</v>
      </c>
      <c r="O116" s="1" t="s">
        <v>275</v>
      </c>
      <c r="P116" s="2" t="str">
        <f>LEFT(Table4[[#This Row],['[4']]],FIND(" ",Table4[[#This Row],['[4']]],1)-1)</f>
        <v>620</v>
      </c>
      <c r="Q116" s="2" t="str">
        <f>MID(Table4[[#This Row],['[4']]],FIND("x",Table4[[#This Row],['[4']]],1)+2,FIND("x",Table4[[#This Row],['[4']]],7)-(FIND("x",Table4[[#This Row],['[4']]],1)+2))</f>
        <v xml:space="preserve">370 </v>
      </c>
      <c r="R116" s="2" t="str">
        <f>RIGHT(Table4[[#This Row],['[4']]],LEN(Table4[[#This Row],['[4']]])-(FIND("x",Table4[[#This Row],['[4']]],7)+1))</f>
        <v>340</v>
      </c>
      <c r="S116" s="2"/>
      <c r="T116" s="2">
        <f t="shared" si="1"/>
        <v>7.7995999999999996E-2</v>
      </c>
    </row>
    <row r="117" spans="1:20" ht="30" x14ac:dyDescent="0.25">
      <c r="A117" s="13">
        <v>112</v>
      </c>
      <c r="B117" s="1" t="s">
        <v>922</v>
      </c>
      <c r="C117" s="13" t="s">
        <v>11</v>
      </c>
      <c r="D117" s="13" t="s">
        <v>297</v>
      </c>
      <c r="E117" s="13">
        <v>40</v>
      </c>
      <c r="F117" s="16">
        <v>6.4618698394789478</v>
      </c>
      <c r="G117" s="16" t="s">
        <v>823</v>
      </c>
      <c r="H117" s="13" t="s">
        <v>811</v>
      </c>
      <c r="I117" s="13" t="s">
        <v>72</v>
      </c>
      <c r="J117" s="13" t="s">
        <v>1291</v>
      </c>
      <c r="K117" s="13" t="s">
        <v>72</v>
      </c>
      <c r="L117" s="13" t="s">
        <v>1192</v>
      </c>
      <c r="M117" s="30" t="s">
        <v>1818</v>
      </c>
      <c r="N117" s="13" t="s">
        <v>282</v>
      </c>
      <c r="O117" s="1" t="s">
        <v>275</v>
      </c>
      <c r="P117" s="2" t="str">
        <f>LEFT(Table4[[#This Row],['[4']]],FIND(" ",Table4[[#This Row],['[4']]],1)-1)</f>
        <v>620</v>
      </c>
      <c r="Q117" s="2" t="str">
        <f>MID(Table4[[#This Row],['[4']]],FIND("x",Table4[[#This Row],['[4']]],1)+2,FIND("x",Table4[[#This Row],['[4']]],7)-(FIND("x",Table4[[#This Row],['[4']]],1)+2))</f>
        <v xml:space="preserve">370 </v>
      </c>
      <c r="R117" s="2" t="str">
        <f>RIGHT(Table4[[#This Row],['[4']]],LEN(Table4[[#This Row],['[4']]])-(FIND("x",Table4[[#This Row],['[4']]],7)+1))</f>
        <v>340</v>
      </c>
      <c r="S117" s="2"/>
      <c r="T117" s="2">
        <f t="shared" si="1"/>
        <v>7.7995999999999996E-2</v>
      </c>
    </row>
    <row r="118" spans="1:20" ht="30" x14ac:dyDescent="0.25">
      <c r="A118" s="13">
        <v>113</v>
      </c>
      <c r="B118" s="1" t="s">
        <v>922</v>
      </c>
      <c r="C118" s="13" t="s">
        <v>11</v>
      </c>
      <c r="D118" s="13" t="s">
        <v>297</v>
      </c>
      <c r="E118" s="13">
        <v>20</v>
      </c>
      <c r="F118" s="16">
        <v>6.7548079388686597</v>
      </c>
      <c r="G118" s="16" t="s">
        <v>823</v>
      </c>
      <c r="H118" s="13" t="s">
        <v>811</v>
      </c>
      <c r="I118" s="13" t="s">
        <v>72</v>
      </c>
      <c r="J118" s="13" t="s">
        <v>1291</v>
      </c>
      <c r="K118" s="13" t="s">
        <v>72</v>
      </c>
      <c r="L118" s="13" t="s">
        <v>1192</v>
      </c>
      <c r="M118" s="30" t="s">
        <v>1818</v>
      </c>
      <c r="N118" s="13" t="s">
        <v>282</v>
      </c>
      <c r="O118" s="1" t="s">
        <v>275</v>
      </c>
      <c r="P118" s="2" t="str">
        <f>LEFT(Table4[[#This Row],['[4']]],FIND(" ",Table4[[#This Row],['[4']]],1)-1)</f>
        <v>620</v>
      </c>
      <c r="Q118" s="2" t="str">
        <f>MID(Table4[[#This Row],['[4']]],FIND("x",Table4[[#This Row],['[4']]],1)+2,FIND("x",Table4[[#This Row],['[4']]],7)-(FIND("x",Table4[[#This Row],['[4']]],1)+2))</f>
        <v xml:space="preserve">370 </v>
      </c>
      <c r="R118" s="2" t="str">
        <f>RIGHT(Table4[[#This Row],['[4']]],LEN(Table4[[#This Row],['[4']]])-(FIND("x",Table4[[#This Row],['[4']]],7)+1))</f>
        <v>340</v>
      </c>
      <c r="S118" s="2"/>
      <c r="T118" s="2">
        <f t="shared" si="1"/>
        <v>7.7995999999999996E-2</v>
      </c>
    </row>
    <row r="119" spans="1:20" ht="30" x14ac:dyDescent="0.25">
      <c r="A119" s="13">
        <v>114</v>
      </c>
      <c r="B119" s="1" t="s">
        <v>1292</v>
      </c>
      <c r="C119" s="13" t="s">
        <v>16</v>
      </c>
      <c r="D119" s="13" t="s">
        <v>297</v>
      </c>
      <c r="E119" s="13">
        <v>5</v>
      </c>
      <c r="F119" s="16">
        <v>67.81886250576953</v>
      </c>
      <c r="G119" s="16" t="s">
        <v>823</v>
      </c>
      <c r="H119" s="13" t="s">
        <v>811</v>
      </c>
      <c r="I119" s="13" t="s">
        <v>72</v>
      </c>
      <c r="J119" s="13" t="s">
        <v>814</v>
      </c>
      <c r="K119" s="13" t="s">
        <v>72</v>
      </c>
      <c r="L119" s="13" t="s">
        <v>814</v>
      </c>
      <c r="M119" s="30" t="s">
        <v>1818</v>
      </c>
      <c r="N119" s="13" t="s">
        <v>282</v>
      </c>
      <c r="O119" s="1" t="s">
        <v>275</v>
      </c>
      <c r="P119" s="2" t="str">
        <f>LEFT(Table4[[#This Row],['[4']]],FIND(" ",Table4[[#This Row],['[4']]],1)-1)</f>
        <v>620</v>
      </c>
      <c r="Q119" s="2" t="str">
        <f>MID(Table4[[#This Row],['[4']]],FIND("x",Table4[[#This Row],['[4']]],1)+2,FIND("x",Table4[[#This Row],['[4']]],7)-(FIND("x",Table4[[#This Row],['[4']]],1)+2))</f>
        <v xml:space="preserve">370 </v>
      </c>
      <c r="R119" s="2" t="str">
        <f>RIGHT(Table4[[#This Row],['[4']]],LEN(Table4[[#This Row],['[4']]])-(FIND("x",Table4[[#This Row],['[4']]],7)+1))</f>
        <v>340</v>
      </c>
      <c r="S119" s="2"/>
      <c r="T119" s="2">
        <f t="shared" si="1"/>
        <v>7.7995999999999996E-2</v>
      </c>
    </row>
    <row r="120" spans="1:20" ht="30" x14ac:dyDescent="0.25">
      <c r="A120" s="13">
        <v>115</v>
      </c>
      <c r="B120" s="1" t="s">
        <v>1293</v>
      </c>
      <c r="C120" s="13" t="s">
        <v>18</v>
      </c>
      <c r="D120" s="13" t="s">
        <v>297</v>
      </c>
      <c r="E120" s="13">
        <v>5</v>
      </c>
      <c r="F120" s="16">
        <v>13.56992666290579</v>
      </c>
      <c r="G120" s="16" t="s">
        <v>823</v>
      </c>
      <c r="H120" s="13" t="s">
        <v>811</v>
      </c>
      <c r="I120" s="13" t="s">
        <v>72</v>
      </c>
      <c r="J120" s="13" t="s">
        <v>814</v>
      </c>
      <c r="K120" s="13" t="s">
        <v>72</v>
      </c>
      <c r="L120" s="13" t="s">
        <v>814</v>
      </c>
      <c r="M120" s="30" t="s">
        <v>1818</v>
      </c>
      <c r="N120" s="13" t="s">
        <v>282</v>
      </c>
      <c r="O120" s="1" t="s">
        <v>275</v>
      </c>
      <c r="P120" s="2" t="str">
        <f>LEFT(Table4[[#This Row],['[4']]],FIND(" ",Table4[[#This Row],['[4']]],1)-1)</f>
        <v>620</v>
      </c>
      <c r="Q120" s="2" t="str">
        <f>MID(Table4[[#This Row],['[4']]],FIND("x",Table4[[#This Row],['[4']]],1)+2,FIND("x",Table4[[#This Row],['[4']]],7)-(FIND("x",Table4[[#This Row],['[4']]],1)+2))</f>
        <v xml:space="preserve">370 </v>
      </c>
      <c r="R120" s="2" t="str">
        <f>RIGHT(Table4[[#This Row],['[4']]],LEN(Table4[[#This Row],['[4']]])-(FIND("x",Table4[[#This Row],['[4']]],7)+1))</f>
        <v>340</v>
      </c>
      <c r="S120" s="2"/>
      <c r="T120" s="2">
        <f t="shared" si="1"/>
        <v>7.7995999999999996E-2</v>
      </c>
    </row>
    <row r="121" spans="1:20" ht="30" x14ac:dyDescent="0.25">
      <c r="A121" s="13">
        <v>116</v>
      </c>
      <c r="B121" s="1" t="s">
        <v>1294</v>
      </c>
      <c r="C121" s="13" t="s">
        <v>18</v>
      </c>
      <c r="D121" s="13" t="s">
        <v>297</v>
      </c>
      <c r="E121" s="13">
        <v>5</v>
      </c>
      <c r="F121" s="16">
        <v>6.6234165854659217</v>
      </c>
      <c r="G121" s="16" t="s">
        <v>823</v>
      </c>
      <c r="H121" s="13" t="s">
        <v>811</v>
      </c>
      <c r="I121" s="13" t="s">
        <v>72</v>
      </c>
      <c r="J121" s="13" t="s">
        <v>814</v>
      </c>
      <c r="K121" s="13" t="s">
        <v>72</v>
      </c>
      <c r="L121" s="13" t="s">
        <v>814</v>
      </c>
      <c r="M121" s="30" t="s">
        <v>1818</v>
      </c>
      <c r="N121" s="13" t="s">
        <v>282</v>
      </c>
      <c r="O121" s="1" t="s">
        <v>275</v>
      </c>
      <c r="P121" s="2" t="str">
        <f>LEFT(Table4[[#This Row],['[4']]],FIND(" ",Table4[[#This Row],['[4']]],1)-1)</f>
        <v>620</v>
      </c>
      <c r="Q121" s="2" t="str">
        <f>MID(Table4[[#This Row],['[4']]],FIND("x",Table4[[#This Row],['[4']]],1)+2,FIND("x",Table4[[#This Row],['[4']]],7)-(FIND("x",Table4[[#This Row],['[4']]],1)+2))</f>
        <v xml:space="preserve">370 </v>
      </c>
      <c r="R121" s="2" t="str">
        <f>RIGHT(Table4[[#This Row],['[4']]],LEN(Table4[[#This Row],['[4']]])-(FIND("x",Table4[[#This Row],['[4']]],7)+1))</f>
        <v>340</v>
      </c>
      <c r="S121" s="2"/>
      <c r="T121" s="2">
        <f t="shared" si="1"/>
        <v>7.7995999999999996E-2</v>
      </c>
    </row>
    <row r="122" spans="1:20" ht="30" x14ac:dyDescent="0.25">
      <c r="A122" s="13">
        <v>117</v>
      </c>
      <c r="B122" s="1" t="s">
        <v>1295</v>
      </c>
      <c r="C122" s="13" t="s">
        <v>18</v>
      </c>
      <c r="D122" s="13" t="s">
        <v>297</v>
      </c>
      <c r="E122" s="13">
        <v>5</v>
      </c>
      <c r="F122" s="16">
        <v>6.0926201343658652</v>
      </c>
      <c r="G122" s="16" t="s">
        <v>823</v>
      </c>
      <c r="H122" s="13" t="s">
        <v>811</v>
      </c>
      <c r="I122" s="13" t="s">
        <v>72</v>
      </c>
      <c r="J122" s="13" t="s">
        <v>814</v>
      </c>
      <c r="K122" s="13" t="s">
        <v>72</v>
      </c>
      <c r="L122" s="13" t="s">
        <v>814</v>
      </c>
      <c r="M122" s="30" t="s">
        <v>1818</v>
      </c>
      <c r="N122" s="13" t="s">
        <v>282</v>
      </c>
      <c r="O122" s="1" t="s">
        <v>275</v>
      </c>
      <c r="P122" s="2" t="str">
        <f>LEFT(Table4[[#This Row],['[4']]],FIND(" ",Table4[[#This Row],['[4']]],1)-1)</f>
        <v>620</v>
      </c>
      <c r="Q122" s="2" t="str">
        <f>MID(Table4[[#This Row],['[4']]],FIND("x",Table4[[#This Row],['[4']]],1)+2,FIND("x",Table4[[#This Row],['[4']]],7)-(FIND("x",Table4[[#This Row],['[4']]],1)+2))</f>
        <v xml:space="preserve">370 </v>
      </c>
      <c r="R122" s="2" t="str">
        <f>RIGHT(Table4[[#This Row],['[4']]],LEN(Table4[[#This Row],['[4']]])-(FIND("x",Table4[[#This Row],['[4']]],7)+1))</f>
        <v>340</v>
      </c>
      <c r="S122" s="2"/>
      <c r="T122" s="2">
        <f t="shared" si="1"/>
        <v>7.7995999999999996E-2</v>
      </c>
    </row>
    <row r="123" spans="1:20" ht="30" x14ac:dyDescent="0.25">
      <c r="A123" s="13">
        <v>118</v>
      </c>
      <c r="B123" s="1" t="s">
        <v>1296</v>
      </c>
      <c r="C123" s="13" t="s">
        <v>16</v>
      </c>
      <c r="D123" s="13" t="s">
        <v>297</v>
      </c>
      <c r="E123" s="13">
        <v>5</v>
      </c>
      <c r="F123" s="16">
        <v>42.386789066105955</v>
      </c>
      <c r="G123" s="16" t="s">
        <v>823</v>
      </c>
      <c r="H123" s="13" t="s">
        <v>811</v>
      </c>
      <c r="I123" s="13" t="s">
        <v>72</v>
      </c>
      <c r="J123" s="13" t="s">
        <v>1189</v>
      </c>
      <c r="K123" s="13" t="s">
        <v>72</v>
      </c>
      <c r="L123" s="13" t="s">
        <v>814</v>
      </c>
      <c r="M123" s="30" t="s">
        <v>1818</v>
      </c>
      <c r="N123" s="13" t="s">
        <v>282</v>
      </c>
      <c r="O123" s="1" t="s">
        <v>275</v>
      </c>
      <c r="P123" s="2" t="str">
        <f>LEFT(Table4[[#This Row],['[4']]],FIND(" ",Table4[[#This Row],['[4']]],1)-1)</f>
        <v>620</v>
      </c>
      <c r="Q123" s="2" t="str">
        <f>MID(Table4[[#This Row],['[4']]],FIND("x",Table4[[#This Row],['[4']]],1)+2,FIND("x",Table4[[#This Row],['[4']]],7)-(FIND("x",Table4[[#This Row],['[4']]],1)+2))</f>
        <v xml:space="preserve">370 </v>
      </c>
      <c r="R123" s="2" t="str">
        <f>RIGHT(Table4[[#This Row],['[4']]],LEN(Table4[[#This Row],['[4']]])-(FIND("x",Table4[[#This Row],['[4']]],7)+1))</f>
        <v>340</v>
      </c>
      <c r="S123" s="2"/>
      <c r="T123" s="2">
        <f t="shared" si="1"/>
        <v>7.7995999999999996E-2</v>
      </c>
    </row>
    <row r="124" spans="1:20" ht="30" x14ac:dyDescent="0.25">
      <c r="A124" s="13">
        <v>119</v>
      </c>
      <c r="B124" s="1" t="s">
        <v>1297</v>
      </c>
      <c r="C124" s="13" t="s">
        <v>18</v>
      </c>
      <c r="D124" s="13" t="s">
        <v>297</v>
      </c>
      <c r="E124" s="13">
        <v>5</v>
      </c>
      <c r="F124" s="16">
        <v>26.493666341863687</v>
      </c>
      <c r="G124" s="16" t="s">
        <v>823</v>
      </c>
      <c r="H124" s="13" t="s">
        <v>811</v>
      </c>
      <c r="I124" s="13" t="s">
        <v>72</v>
      </c>
      <c r="J124" s="13" t="s">
        <v>1189</v>
      </c>
      <c r="K124" s="13" t="s">
        <v>72</v>
      </c>
      <c r="L124" s="13" t="s">
        <v>814</v>
      </c>
      <c r="M124" s="30" t="s">
        <v>1818</v>
      </c>
      <c r="N124" s="13" t="s">
        <v>282</v>
      </c>
      <c r="O124" s="1" t="s">
        <v>275</v>
      </c>
      <c r="P124" s="2" t="str">
        <f>LEFT(Table4[[#This Row],['[4']]],FIND(" ",Table4[[#This Row],['[4']]],1)-1)</f>
        <v>620</v>
      </c>
      <c r="Q124" s="2" t="str">
        <f>MID(Table4[[#This Row],['[4']]],FIND("x",Table4[[#This Row],['[4']]],1)+2,FIND("x",Table4[[#This Row],['[4']]],7)-(FIND("x",Table4[[#This Row],['[4']]],1)+2))</f>
        <v xml:space="preserve">370 </v>
      </c>
      <c r="R124" s="2" t="str">
        <f>RIGHT(Table4[[#This Row],['[4']]],LEN(Table4[[#This Row],['[4']]])-(FIND("x",Table4[[#This Row],['[4']]],7)+1))</f>
        <v>340</v>
      </c>
      <c r="S124" s="2"/>
      <c r="T124" s="2">
        <f t="shared" si="1"/>
        <v>7.7995999999999996E-2</v>
      </c>
    </row>
    <row r="125" spans="1:20" ht="30" x14ac:dyDescent="0.25">
      <c r="A125" s="13">
        <v>120</v>
      </c>
      <c r="B125" s="1" t="s">
        <v>1295</v>
      </c>
      <c r="C125" s="13" t="s">
        <v>18</v>
      </c>
      <c r="D125" s="13" t="s">
        <v>297</v>
      </c>
      <c r="E125" s="13">
        <v>5</v>
      </c>
      <c r="F125" s="16">
        <v>3.0463100671829326</v>
      </c>
      <c r="G125" s="16" t="s">
        <v>823</v>
      </c>
      <c r="H125" s="13" t="s">
        <v>811</v>
      </c>
      <c r="I125" s="13" t="s">
        <v>72</v>
      </c>
      <c r="J125" s="13" t="s">
        <v>1189</v>
      </c>
      <c r="K125" s="13" t="s">
        <v>72</v>
      </c>
      <c r="L125" s="13" t="s">
        <v>814</v>
      </c>
      <c r="M125" s="30" t="s">
        <v>1818</v>
      </c>
      <c r="N125" s="13" t="s">
        <v>282</v>
      </c>
      <c r="O125" s="1" t="s">
        <v>275</v>
      </c>
      <c r="P125" s="2" t="str">
        <f>LEFT(Table4[[#This Row],['[4']]],FIND(" ",Table4[[#This Row],['[4']]],1)-1)</f>
        <v>620</v>
      </c>
      <c r="Q125" s="2" t="str">
        <f>MID(Table4[[#This Row],['[4']]],FIND("x",Table4[[#This Row],['[4']]],1)+2,FIND("x",Table4[[#This Row],['[4']]],7)-(FIND("x",Table4[[#This Row],['[4']]],1)+2))</f>
        <v xml:space="preserve">370 </v>
      </c>
      <c r="R125" s="2" t="str">
        <f>RIGHT(Table4[[#This Row],['[4']]],LEN(Table4[[#This Row],['[4']]])-(FIND("x",Table4[[#This Row],['[4']]],7)+1))</f>
        <v>340</v>
      </c>
      <c r="S125" s="2"/>
      <c r="T125" s="2">
        <f t="shared" si="1"/>
        <v>7.7995999999999996E-2</v>
      </c>
    </row>
    <row r="126" spans="1:20" ht="30" x14ac:dyDescent="0.25">
      <c r="A126" s="13">
        <v>121</v>
      </c>
      <c r="B126" s="1" t="s">
        <v>1296</v>
      </c>
      <c r="C126" s="13" t="s">
        <v>16</v>
      </c>
      <c r="D126" s="13" t="s">
        <v>297</v>
      </c>
      <c r="E126" s="13">
        <v>5</v>
      </c>
      <c r="F126" s="16">
        <v>33.909431252884765</v>
      </c>
      <c r="G126" s="16" t="s">
        <v>823</v>
      </c>
      <c r="H126" s="13" t="s">
        <v>811</v>
      </c>
      <c r="I126" s="13" t="s">
        <v>72</v>
      </c>
      <c r="J126" s="13" t="s">
        <v>817</v>
      </c>
      <c r="K126" s="13" t="s">
        <v>72</v>
      </c>
      <c r="L126" s="13" t="s">
        <v>814</v>
      </c>
      <c r="M126" s="30" t="s">
        <v>1818</v>
      </c>
      <c r="N126" s="13" t="s">
        <v>282</v>
      </c>
      <c r="O126" s="1" t="s">
        <v>275</v>
      </c>
      <c r="P126" s="2" t="str">
        <f>LEFT(Table4[[#This Row],['[4']]],FIND(" ",Table4[[#This Row],['[4']]],1)-1)</f>
        <v>620</v>
      </c>
      <c r="Q126" s="2" t="str">
        <f>MID(Table4[[#This Row],['[4']]],FIND("x",Table4[[#This Row],['[4']]],1)+2,FIND("x",Table4[[#This Row],['[4']]],7)-(FIND("x",Table4[[#This Row],['[4']]],1)+2))</f>
        <v xml:space="preserve">370 </v>
      </c>
      <c r="R126" s="2" t="str">
        <f>RIGHT(Table4[[#This Row],['[4']]],LEN(Table4[[#This Row],['[4']]])-(FIND("x",Table4[[#This Row],['[4']]],7)+1))</f>
        <v>340</v>
      </c>
      <c r="S126" s="2"/>
      <c r="T126" s="2">
        <f t="shared" si="1"/>
        <v>7.7995999999999996E-2</v>
      </c>
    </row>
    <row r="127" spans="1:20" ht="30" x14ac:dyDescent="0.25">
      <c r="A127" s="13">
        <v>122</v>
      </c>
      <c r="B127" s="1" t="s">
        <v>1296</v>
      </c>
      <c r="C127" s="13" t="s">
        <v>16</v>
      </c>
      <c r="D127" s="13" t="s">
        <v>297</v>
      </c>
      <c r="E127" s="13">
        <v>5</v>
      </c>
      <c r="F127" s="16">
        <v>40.709779988717372</v>
      </c>
      <c r="G127" s="16" t="s">
        <v>823</v>
      </c>
      <c r="H127" s="13" t="s">
        <v>811</v>
      </c>
      <c r="I127" s="13" t="s">
        <v>72</v>
      </c>
      <c r="J127" s="13" t="s">
        <v>817</v>
      </c>
      <c r="K127" s="13" t="s">
        <v>72</v>
      </c>
      <c r="L127" s="13" t="s">
        <v>814</v>
      </c>
      <c r="M127" s="30" t="s">
        <v>1818</v>
      </c>
      <c r="N127" s="13" t="s">
        <v>282</v>
      </c>
      <c r="O127" s="1" t="s">
        <v>275</v>
      </c>
      <c r="P127" s="2" t="str">
        <f>LEFT(Table4[[#This Row],['[4']]],FIND(" ",Table4[[#This Row],['[4']]],1)-1)</f>
        <v>620</v>
      </c>
      <c r="Q127" s="2" t="str">
        <f>MID(Table4[[#This Row],['[4']]],FIND("x",Table4[[#This Row],['[4']]],1)+2,FIND("x",Table4[[#This Row],['[4']]],7)-(FIND("x",Table4[[#This Row],['[4']]],1)+2))</f>
        <v xml:space="preserve">370 </v>
      </c>
      <c r="R127" s="2" t="str">
        <f>RIGHT(Table4[[#This Row],['[4']]],LEN(Table4[[#This Row],['[4']]])-(FIND("x",Table4[[#This Row],['[4']]],7)+1))</f>
        <v>340</v>
      </c>
      <c r="S127" s="2"/>
      <c r="T127" s="2">
        <f t="shared" si="1"/>
        <v>7.7995999999999996E-2</v>
      </c>
    </row>
    <row r="128" spans="1:20" ht="30" x14ac:dyDescent="0.25">
      <c r="A128" s="13">
        <v>123</v>
      </c>
      <c r="B128" s="1" t="s">
        <v>1295</v>
      </c>
      <c r="C128" s="13" t="s">
        <v>18</v>
      </c>
      <c r="D128" s="13" t="s">
        <v>297</v>
      </c>
      <c r="E128" s="13">
        <v>5</v>
      </c>
      <c r="F128" s="16">
        <v>3.5540284117134213</v>
      </c>
      <c r="G128" s="16" t="s">
        <v>823</v>
      </c>
      <c r="H128" s="13" t="s">
        <v>811</v>
      </c>
      <c r="I128" s="13" t="s">
        <v>72</v>
      </c>
      <c r="J128" s="13" t="s">
        <v>817</v>
      </c>
      <c r="K128" s="13" t="s">
        <v>72</v>
      </c>
      <c r="L128" s="13" t="s">
        <v>814</v>
      </c>
      <c r="M128" s="30" t="s">
        <v>1818</v>
      </c>
      <c r="N128" s="13" t="s">
        <v>282</v>
      </c>
      <c r="O128" s="1" t="s">
        <v>275</v>
      </c>
      <c r="P128" s="2" t="str">
        <f>LEFT(Table4[[#This Row],['[4']]],FIND(" ",Table4[[#This Row],['[4']]],1)-1)</f>
        <v>620</v>
      </c>
      <c r="Q128" s="2" t="str">
        <f>MID(Table4[[#This Row],['[4']]],FIND("x",Table4[[#This Row],['[4']]],1)+2,FIND("x",Table4[[#This Row],['[4']]],7)-(FIND("x",Table4[[#This Row],['[4']]],1)+2))</f>
        <v xml:space="preserve">370 </v>
      </c>
      <c r="R128" s="2" t="str">
        <f>RIGHT(Table4[[#This Row],['[4']]],LEN(Table4[[#This Row],['[4']]])-(FIND("x",Table4[[#This Row],['[4']]],7)+1))</f>
        <v>340</v>
      </c>
      <c r="S128" s="2"/>
      <c r="T128" s="2">
        <f t="shared" si="1"/>
        <v>7.7995999999999996E-2</v>
      </c>
    </row>
    <row r="129" spans="1:20" ht="30" x14ac:dyDescent="0.25">
      <c r="A129" s="13">
        <v>124</v>
      </c>
      <c r="B129" s="1" t="s">
        <v>1293</v>
      </c>
      <c r="C129" s="13" t="s">
        <v>18</v>
      </c>
      <c r="D129" s="13" t="s">
        <v>297</v>
      </c>
      <c r="E129" s="13">
        <v>5</v>
      </c>
      <c r="F129" s="16">
        <v>54.279706651623158</v>
      </c>
      <c r="G129" s="16" t="s">
        <v>823</v>
      </c>
      <c r="H129" s="13" t="s">
        <v>811</v>
      </c>
      <c r="I129" s="13" t="s">
        <v>72</v>
      </c>
      <c r="J129" s="13" t="s">
        <v>817</v>
      </c>
      <c r="K129" s="13" t="s">
        <v>72</v>
      </c>
      <c r="L129" s="13" t="s">
        <v>814</v>
      </c>
      <c r="M129" s="30" t="s">
        <v>1818</v>
      </c>
      <c r="N129" s="13" t="s">
        <v>282</v>
      </c>
      <c r="O129" s="1" t="s">
        <v>275</v>
      </c>
      <c r="P129" s="2" t="str">
        <f>LEFT(Table4[[#This Row],['[4']]],FIND(" ",Table4[[#This Row],['[4']]],1)-1)</f>
        <v>620</v>
      </c>
      <c r="Q129" s="2" t="str">
        <f>MID(Table4[[#This Row],['[4']]],FIND("x",Table4[[#This Row],['[4']]],1)+2,FIND("x",Table4[[#This Row],['[4']]],7)-(FIND("x",Table4[[#This Row],['[4']]],1)+2))</f>
        <v xml:space="preserve">370 </v>
      </c>
      <c r="R129" s="2" t="str">
        <f>RIGHT(Table4[[#This Row],['[4']]],LEN(Table4[[#This Row],['[4']]])-(FIND("x",Table4[[#This Row],['[4']]],7)+1))</f>
        <v>340</v>
      </c>
      <c r="S129" s="2"/>
      <c r="T129" s="2">
        <f t="shared" si="1"/>
        <v>7.7995999999999996E-2</v>
      </c>
    </row>
    <row r="130" spans="1:20" ht="30" x14ac:dyDescent="0.25">
      <c r="A130" s="13">
        <v>125</v>
      </c>
      <c r="B130" s="1" t="s">
        <v>1292</v>
      </c>
      <c r="C130" s="13" t="s">
        <v>16</v>
      </c>
      <c r="D130" s="13" t="s">
        <v>297</v>
      </c>
      <c r="E130" s="13">
        <v>5</v>
      </c>
      <c r="F130" s="16">
        <v>50.864146879327144</v>
      </c>
      <c r="G130" s="16" t="s">
        <v>823</v>
      </c>
      <c r="H130" s="13" t="s">
        <v>811</v>
      </c>
      <c r="I130" s="13" t="s">
        <v>72</v>
      </c>
      <c r="J130" s="13" t="s">
        <v>815</v>
      </c>
      <c r="K130" s="13" t="s">
        <v>72</v>
      </c>
      <c r="L130" s="13" t="s">
        <v>814</v>
      </c>
      <c r="M130" s="30" t="s">
        <v>1818</v>
      </c>
      <c r="N130" s="13" t="s">
        <v>282</v>
      </c>
      <c r="O130" s="1" t="s">
        <v>275</v>
      </c>
      <c r="P130" s="2" t="str">
        <f>LEFT(Table4[[#This Row],['[4']]],FIND(" ",Table4[[#This Row],['[4']]],1)-1)</f>
        <v>620</v>
      </c>
      <c r="Q130" s="2" t="str">
        <f>MID(Table4[[#This Row],['[4']]],FIND("x",Table4[[#This Row],['[4']]],1)+2,FIND("x",Table4[[#This Row],['[4']]],7)-(FIND("x",Table4[[#This Row],['[4']]],1)+2))</f>
        <v xml:space="preserve">370 </v>
      </c>
      <c r="R130" s="2" t="str">
        <f>RIGHT(Table4[[#This Row],['[4']]],LEN(Table4[[#This Row],['[4']]])-(FIND("x",Table4[[#This Row],['[4']]],7)+1))</f>
        <v>340</v>
      </c>
      <c r="S130" s="2"/>
      <c r="T130" s="2">
        <f t="shared" si="1"/>
        <v>7.7995999999999996E-2</v>
      </c>
    </row>
    <row r="131" spans="1:20" ht="30" x14ac:dyDescent="0.25">
      <c r="A131" s="13">
        <v>126</v>
      </c>
      <c r="B131" s="1" t="s">
        <v>1293</v>
      </c>
      <c r="C131" s="13" t="s">
        <v>18</v>
      </c>
      <c r="D131" s="13" t="s">
        <v>297</v>
      </c>
      <c r="E131" s="13">
        <v>5</v>
      </c>
      <c r="F131" s="16">
        <v>108.55941330324632</v>
      </c>
      <c r="G131" s="16" t="s">
        <v>823</v>
      </c>
      <c r="H131" s="13" t="s">
        <v>811</v>
      </c>
      <c r="I131" s="13" t="s">
        <v>72</v>
      </c>
      <c r="J131" s="13" t="s">
        <v>815</v>
      </c>
      <c r="K131" s="13" t="s">
        <v>72</v>
      </c>
      <c r="L131" s="13" t="s">
        <v>814</v>
      </c>
      <c r="M131" s="30" t="s">
        <v>1818</v>
      </c>
      <c r="N131" s="13" t="s">
        <v>282</v>
      </c>
      <c r="O131" s="1" t="s">
        <v>275</v>
      </c>
      <c r="P131" s="2" t="str">
        <f>LEFT(Table4[[#This Row],['[4']]],FIND(" ",Table4[[#This Row],['[4']]],1)-1)</f>
        <v>620</v>
      </c>
      <c r="Q131" s="2" t="str">
        <f>MID(Table4[[#This Row],['[4']]],FIND("x",Table4[[#This Row],['[4']]],1)+2,FIND("x",Table4[[#This Row],['[4']]],7)-(FIND("x",Table4[[#This Row],['[4']]],1)+2))</f>
        <v xml:space="preserve">370 </v>
      </c>
      <c r="R131" s="2" t="str">
        <f>RIGHT(Table4[[#This Row],['[4']]],LEN(Table4[[#This Row],['[4']]])-(FIND("x",Table4[[#This Row],['[4']]],7)+1))</f>
        <v>340</v>
      </c>
      <c r="S131" s="2"/>
      <c r="T131" s="2">
        <f t="shared" si="1"/>
        <v>7.7995999999999996E-2</v>
      </c>
    </row>
    <row r="132" spans="1:20" ht="30" x14ac:dyDescent="0.25">
      <c r="A132" s="13">
        <v>127</v>
      </c>
      <c r="B132" s="1" t="s">
        <v>1295</v>
      </c>
      <c r="C132" s="13" t="s">
        <v>18</v>
      </c>
      <c r="D132" s="13" t="s">
        <v>297</v>
      </c>
      <c r="E132" s="13">
        <v>5</v>
      </c>
      <c r="F132" s="16">
        <v>5.0771834453048879</v>
      </c>
      <c r="G132" s="16" t="s">
        <v>823</v>
      </c>
      <c r="H132" s="13" t="s">
        <v>811</v>
      </c>
      <c r="I132" s="13" t="s">
        <v>72</v>
      </c>
      <c r="J132" s="13" t="s">
        <v>815</v>
      </c>
      <c r="K132" s="13" t="s">
        <v>72</v>
      </c>
      <c r="L132" s="13" t="s">
        <v>814</v>
      </c>
      <c r="M132" s="30" t="s">
        <v>1818</v>
      </c>
      <c r="N132" s="13" t="s">
        <v>282</v>
      </c>
      <c r="O132" s="1" t="s">
        <v>275</v>
      </c>
      <c r="P132" s="2" t="str">
        <f>LEFT(Table4[[#This Row],['[4']]],FIND(" ",Table4[[#This Row],['[4']]],1)-1)</f>
        <v>620</v>
      </c>
      <c r="Q132" s="2" t="str">
        <f>MID(Table4[[#This Row],['[4']]],FIND("x",Table4[[#This Row],['[4']]],1)+2,FIND("x",Table4[[#This Row],['[4']]],7)-(FIND("x",Table4[[#This Row],['[4']]],1)+2))</f>
        <v xml:space="preserve">370 </v>
      </c>
      <c r="R132" s="2" t="str">
        <f>RIGHT(Table4[[#This Row],['[4']]],LEN(Table4[[#This Row],['[4']]])-(FIND("x",Table4[[#This Row],['[4']]],7)+1))</f>
        <v>340</v>
      </c>
      <c r="S132" s="2"/>
      <c r="T132" s="2">
        <f t="shared" si="1"/>
        <v>7.7995999999999996E-2</v>
      </c>
    </row>
    <row r="133" spans="1:20" ht="30" x14ac:dyDescent="0.25">
      <c r="A133" s="13">
        <v>128</v>
      </c>
      <c r="B133" s="1" t="s">
        <v>1293</v>
      </c>
      <c r="C133" s="13" t="s">
        <v>18</v>
      </c>
      <c r="D133" s="13" t="s">
        <v>297</v>
      </c>
      <c r="E133" s="13">
        <v>5</v>
      </c>
      <c r="F133" s="16">
        <v>54.279706651623158</v>
      </c>
      <c r="G133" s="16" t="s">
        <v>823</v>
      </c>
      <c r="H133" s="13" t="s">
        <v>811</v>
      </c>
      <c r="I133" s="13" t="s">
        <v>72</v>
      </c>
      <c r="J133" s="13" t="s">
        <v>813</v>
      </c>
      <c r="K133" s="13" t="s">
        <v>72</v>
      </c>
      <c r="L133" s="13" t="s">
        <v>262</v>
      </c>
      <c r="M133" s="30" t="s">
        <v>1818</v>
      </c>
      <c r="N133" s="13" t="s">
        <v>282</v>
      </c>
      <c r="O133" s="1" t="s">
        <v>275</v>
      </c>
      <c r="P133" s="2" t="str">
        <f>LEFT(Table4[[#This Row],['[4']]],FIND(" ",Table4[[#This Row],['[4']]],1)-1)</f>
        <v>620</v>
      </c>
      <c r="Q133" s="2" t="str">
        <f>MID(Table4[[#This Row],['[4']]],FIND("x",Table4[[#This Row],['[4']]],1)+2,FIND("x",Table4[[#This Row],['[4']]],7)-(FIND("x",Table4[[#This Row],['[4']]],1)+2))</f>
        <v xml:space="preserve">370 </v>
      </c>
      <c r="R133" s="2" t="str">
        <f>RIGHT(Table4[[#This Row],['[4']]],LEN(Table4[[#This Row],['[4']]])-(FIND("x",Table4[[#This Row],['[4']]],7)+1))</f>
        <v>340</v>
      </c>
      <c r="S133" s="2"/>
      <c r="T133" s="2">
        <f t="shared" si="1"/>
        <v>7.7995999999999996E-2</v>
      </c>
    </row>
    <row r="134" spans="1:20" ht="30" x14ac:dyDescent="0.25">
      <c r="A134" s="13">
        <v>129</v>
      </c>
      <c r="B134" s="1" t="s">
        <v>1296</v>
      </c>
      <c r="C134" s="13" t="s">
        <v>16</v>
      </c>
      <c r="D134" s="13" t="s">
        <v>297</v>
      </c>
      <c r="E134" s="13">
        <v>5</v>
      </c>
      <c r="F134" s="16">
        <v>10.13221190830299</v>
      </c>
      <c r="G134" s="16" t="s">
        <v>823</v>
      </c>
      <c r="H134" s="13" t="s">
        <v>811</v>
      </c>
      <c r="I134" s="13" t="s">
        <v>72</v>
      </c>
      <c r="J134" s="13" t="s">
        <v>813</v>
      </c>
      <c r="K134" s="13" t="s">
        <v>72</v>
      </c>
      <c r="L134" s="13" t="s">
        <v>262</v>
      </c>
      <c r="M134" s="30" t="s">
        <v>1818</v>
      </c>
      <c r="N134" s="13" t="s">
        <v>282</v>
      </c>
      <c r="O134" s="1" t="s">
        <v>275</v>
      </c>
      <c r="P134" s="2" t="str">
        <f>LEFT(Table4[[#This Row],['[4']]],FIND(" ",Table4[[#This Row],['[4']]],1)-1)</f>
        <v>620</v>
      </c>
      <c r="Q134" s="2" t="str">
        <f>MID(Table4[[#This Row],['[4']]],FIND("x",Table4[[#This Row],['[4']]],1)+2,FIND("x",Table4[[#This Row],['[4']]],7)-(FIND("x",Table4[[#This Row],['[4']]],1)+2))</f>
        <v xml:space="preserve">370 </v>
      </c>
      <c r="R134" s="2" t="str">
        <f>RIGHT(Table4[[#This Row],['[4']]],LEN(Table4[[#This Row],['[4']]])-(FIND("x",Table4[[#This Row],['[4']]],7)+1))</f>
        <v>340</v>
      </c>
      <c r="S134" s="2"/>
      <c r="T134" s="2">
        <f t="shared" ref="T134:T167" si="2">P134*Q134*R134/1000000000</f>
        <v>7.7995999999999996E-2</v>
      </c>
    </row>
    <row r="135" spans="1:20" ht="30" x14ac:dyDescent="0.25">
      <c r="A135" s="13">
        <v>130</v>
      </c>
      <c r="B135" s="1" t="s">
        <v>1293</v>
      </c>
      <c r="C135" s="13" t="s">
        <v>18</v>
      </c>
      <c r="D135" s="13" t="s">
        <v>297</v>
      </c>
      <c r="E135" s="13">
        <v>5</v>
      </c>
      <c r="F135" s="16">
        <v>81.419559977434744</v>
      </c>
      <c r="G135" s="16" t="s">
        <v>823</v>
      </c>
      <c r="H135" s="13" t="s">
        <v>811</v>
      </c>
      <c r="I135" s="13" t="s">
        <v>72</v>
      </c>
      <c r="J135" s="13" t="s">
        <v>1174</v>
      </c>
      <c r="K135" s="13" t="s">
        <v>72</v>
      </c>
      <c r="L135" s="13" t="s">
        <v>262</v>
      </c>
      <c r="M135" s="30" t="s">
        <v>1818</v>
      </c>
      <c r="N135" s="13" t="s">
        <v>282</v>
      </c>
      <c r="O135" s="1" t="s">
        <v>275</v>
      </c>
      <c r="P135" s="2" t="str">
        <f>LEFT(Table4[[#This Row],['[4']]],FIND(" ",Table4[[#This Row],['[4']]],1)-1)</f>
        <v>620</v>
      </c>
      <c r="Q135" s="2" t="str">
        <f>MID(Table4[[#This Row],['[4']]],FIND("x",Table4[[#This Row],['[4']]],1)+2,FIND("x",Table4[[#This Row],['[4']]],7)-(FIND("x",Table4[[#This Row],['[4']]],1)+2))</f>
        <v xml:space="preserve">370 </v>
      </c>
      <c r="R135" s="2" t="str">
        <f>RIGHT(Table4[[#This Row],['[4']]],LEN(Table4[[#This Row],['[4']]])-(FIND("x",Table4[[#This Row],['[4']]],7)+1))</f>
        <v>340</v>
      </c>
      <c r="S135" s="2"/>
      <c r="T135" s="2">
        <f t="shared" si="2"/>
        <v>7.7995999999999996E-2</v>
      </c>
    </row>
    <row r="136" spans="1:20" ht="30" x14ac:dyDescent="0.25">
      <c r="A136" s="13">
        <v>131</v>
      </c>
      <c r="B136" s="1" t="s">
        <v>1293</v>
      </c>
      <c r="C136" s="13" t="s">
        <v>18</v>
      </c>
      <c r="D136" s="13" t="s">
        <v>297</v>
      </c>
      <c r="E136" s="13">
        <v>5</v>
      </c>
      <c r="F136" s="16">
        <v>27.139853325811579</v>
      </c>
      <c r="G136" s="16" t="s">
        <v>823</v>
      </c>
      <c r="H136" s="13" t="s">
        <v>811</v>
      </c>
      <c r="I136" s="13" t="s">
        <v>72</v>
      </c>
      <c r="J136" s="13" t="s">
        <v>830</v>
      </c>
      <c r="K136" s="13" t="s">
        <v>72</v>
      </c>
      <c r="L136" s="13" t="s">
        <v>1255</v>
      </c>
      <c r="M136" s="30" t="s">
        <v>1818</v>
      </c>
      <c r="N136" s="13" t="s">
        <v>282</v>
      </c>
      <c r="O136" s="1" t="s">
        <v>275</v>
      </c>
      <c r="P136" s="2" t="str">
        <f>LEFT(Table4[[#This Row],['[4']]],FIND(" ",Table4[[#This Row],['[4']]],1)-1)</f>
        <v>620</v>
      </c>
      <c r="Q136" s="2" t="str">
        <f>MID(Table4[[#This Row],['[4']]],FIND("x",Table4[[#This Row],['[4']]],1)+2,FIND("x",Table4[[#This Row],['[4']]],7)-(FIND("x",Table4[[#This Row],['[4']]],1)+2))</f>
        <v xml:space="preserve">370 </v>
      </c>
      <c r="R136" s="2" t="str">
        <f>RIGHT(Table4[[#This Row],['[4']]],LEN(Table4[[#This Row],['[4']]])-(FIND("x",Table4[[#This Row],['[4']]],7)+1))</f>
        <v>340</v>
      </c>
      <c r="S136" s="2"/>
      <c r="T136" s="2">
        <f t="shared" si="2"/>
        <v>7.7995999999999996E-2</v>
      </c>
    </row>
    <row r="137" spans="1:20" ht="30" x14ac:dyDescent="0.25">
      <c r="A137" s="13">
        <v>132</v>
      </c>
      <c r="B137" s="1" t="s">
        <v>1298</v>
      </c>
      <c r="C137" s="13" t="s">
        <v>7</v>
      </c>
      <c r="D137" s="13" t="s">
        <v>1299</v>
      </c>
      <c r="E137" s="13">
        <v>20</v>
      </c>
      <c r="F137" s="16">
        <v>6</v>
      </c>
      <c r="G137" s="16" t="s">
        <v>823</v>
      </c>
      <c r="H137" s="13" t="s">
        <v>811</v>
      </c>
      <c r="I137" s="13" t="s">
        <v>72</v>
      </c>
      <c r="J137" s="13" t="s">
        <v>981</v>
      </c>
      <c r="K137" s="13" t="s">
        <v>72</v>
      </c>
      <c r="L137" s="13" t="s">
        <v>1274</v>
      </c>
      <c r="M137" s="30" t="s">
        <v>1818</v>
      </c>
      <c r="N137" s="13" t="s">
        <v>282</v>
      </c>
      <c r="O137" s="1" t="s">
        <v>275</v>
      </c>
      <c r="P137" s="2" t="str">
        <f>LEFT(Table4[[#This Row],['[4']]],FIND(" ",Table4[[#This Row],['[4']]],1)-1)</f>
        <v>600</v>
      </c>
      <c r="Q137" s="2" t="str">
        <f>MID(Table4[[#This Row],['[4']]],FIND("x",Table4[[#This Row],['[4']]],1)+2,FIND("x",Table4[[#This Row],['[4']]],7)-(FIND("x",Table4[[#This Row],['[4']]],1)+2))</f>
        <v xml:space="preserve">300 </v>
      </c>
      <c r="R137" s="2" t="str">
        <f>RIGHT(Table4[[#This Row],['[4']]],LEN(Table4[[#This Row],['[4']]])-(FIND("x",Table4[[#This Row],['[4']]],7)+1))</f>
        <v>600</v>
      </c>
      <c r="S137" s="2"/>
      <c r="T137" s="2">
        <f t="shared" si="2"/>
        <v>0.108</v>
      </c>
    </row>
    <row r="138" spans="1:20" ht="30" x14ac:dyDescent="0.25">
      <c r="A138" s="13">
        <v>133</v>
      </c>
      <c r="B138" s="1" t="s">
        <v>1300</v>
      </c>
      <c r="C138" s="13" t="s">
        <v>7</v>
      </c>
      <c r="D138" s="13" t="s">
        <v>568</v>
      </c>
      <c r="E138" s="13">
        <v>6</v>
      </c>
      <c r="F138" s="16">
        <v>2</v>
      </c>
      <c r="G138" s="16" t="s">
        <v>823</v>
      </c>
      <c r="H138" s="13" t="s">
        <v>811</v>
      </c>
      <c r="I138" s="13" t="s">
        <v>72</v>
      </c>
      <c r="J138" s="13" t="s">
        <v>981</v>
      </c>
      <c r="K138" s="13" t="s">
        <v>72</v>
      </c>
      <c r="L138" s="13" t="s">
        <v>1274</v>
      </c>
      <c r="M138" s="30" t="s">
        <v>1818</v>
      </c>
      <c r="N138" s="13" t="s">
        <v>282</v>
      </c>
      <c r="O138" s="1" t="s">
        <v>275</v>
      </c>
      <c r="P138" s="2" t="str">
        <f>LEFT(Table4[[#This Row],['[4']]],FIND(" ",Table4[[#This Row],['[4']]],1)-1)</f>
        <v>400</v>
      </c>
      <c r="Q138" s="2" t="str">
        <f>MID(Table4[[#This Row],['[4']]],FIND("x",Table4[[#This Row],['[4']]],1)+2,FIND("x",Table4[[#This Row],['[4']]],7)-(FIND("x",Table4[[#This Row],['[4']]],1)+2))</f>
        <v xml:space="preserve">500 </v>
      </c>
      <c r="R138" s="2" t="str">
        <f>RIGHT(Table4[[#This Row],['[4']]],LEN(Table4[[#This Row],['[4']]])-(FIND("x",Table4[[#This Row],['[4']]],7)+1))</f>
        <v>350</v>
      </c>
      <c r="S138" s="2"/>
      <c r="T138" s="2">
        <f t="shared" si="2"/>
        <v>7.0000000000000007E-2</v>
      </c>
    </row>
    <row r="139" spans="1:20" ht="30" x14ac:dyDescent="0.25">
      <c r="A139" s="13">
        <v>134</v>
      </c>
      <c r="B139" s="1" t="s">
        <v>1301</v>
      </c>
      <c r="C139" s="13" t="s">
        <v>14</v>
      </c>
      <c r="D139" s="13" t="s">
        <v>1302</v>
      </c>
      <c r="E139" s="13">
        <v>1</v>
      </c>
      <c r="F139" s="16">
        <v>3</v>
      </c>
      <c r="G139" s="16" t="s">
        <v>823</v>
      </c>
      <c r="H139" s="13" t="s">
        <v>811</v>
      </c>
      <c r="I139" s="13" t="s">
        <v>72</v>
      </c>
      <c r="J139" s="13" t="s">
        <v>981</v>
      </c>
      <c r="K139" s="13" t="s">
        <v>72</v>
      </c>
      <c r="L139" s="13" t="s">
        <v>1274</v>
      </c>
      <c r="M139" s="30" t="s">
        <v>1818</v>
      </c>
      <c r="N139" s="13" t="s">
        <v>282</v>
      </c>
      <c r="O139" s="1" t="s">
        <v>275</v>
      </c>
      <c r="P139" s="2" t="str">
        <f>LEFT(Table4[[#This Row],['[4']]],FIND(" ",Table4[[#This Row],['[4']]],1)-1)</f>
        <v>300</v>
      </c>
      <c r="Q139" s="2" t="str">
        <f>MID(Table4[[#This Row],['[4']]],FIND("x",Table4[[#This Row],['[4']]],1)+2,FIND("x",Table4[[#This Row],['[4']]],7)-(FIND("x",Table4[[#This Row],['[4']]],1)+2))</f>
        <v xml:space="preserve">300 </v>
      </c>
      <c r="R139" s="2" t="str">
        <f>RIGHT(Table4[[#This Row],['[4']]],LEN(Table4[[#This Row],['[4']]])-(FIND("x",Table4[[#This Row],['[4']]],7)+1))</f>
        <v>270</v>
      </c>
      <c r="S139" s="2"/>
      <c r="T139" s="2">
        <f t="shared" si="2"/>
        <v>2.4299999999999999E-2</v>
      </c>
    </row>
    <row r="140" spans="1:20" ht="30" x14ac:dyDescent="0.25">
      <c r="A140" s="13">
        <v>135</v>
      </c>
      <c r="B140" s="1" t="s">
        <v>1298</v>
      </c>
      <c r="C140" s="13" t="s">
        <v>7</v>
      </c>
      <c r="D140" s="13" t="s">
        <v>1299</v>
      </c>
      <c r="E140" s="13">
        <v>20</v>
      </c>
      <c r="F140" s="16">
        <v>6</v>
      </c>
      <c r="G140" s="16" t="s">
        <v>823</v>
      </c>
      <c r="H140" s="13" t="s">
        <v>811</v>
      </c>
      <c r="I140" s="13" t="s">
        <v>72</v>
      </c>
      <c r="J140" s="13" t="s">
        <v>1189</v>
      </c>
      <c r="K140" s="13" t="s">
        <v>72</v>
      </c>
      <c r="L140" s="13" t="s">
        <v>1283</v>
      </c>
      <c r="M140" s="30" t="s">
        <v>1818</v>
      </c>
      <c r="N140" s="13" t="s">
        <v>282</v>
      </c>
      <c r="O140" s="1" t="s">
        <v>275</v>
      </c>
      <c r="P140" s="2" t="str">
        <f>LEFT(Table4[[#This Row],['[4']]],FIND(" ",Table4[[#This Row],['[4']]],1)-1)</f>
        <v>600</v>
      </c>
      <c r="Q140" s="2" t="str">
        <f>MID(Table4[[#This Row],['[4']]],FIND("x",Table4[[#This Row],['[4']]],1)+2,FIND("x",Table4[[#This Row],['[4']]],7)-(FIND("x",Table4[[#This Row],['[4']]],1)+2))</f>
        <v xml:space="preserve">300 </v>
      </c>
      <c r="R140" s="2" t="str">
        <f>RIGHT(Table4[[#This Row],['[4']]],LEN(Table4[[#This Row],['[4']]])-(FIND("x",Table4[[#This Row],['[4']]],7)+1))</f>
        <v>600</v>
      </c>
      <c r="S140" s="2"/>
      <c r="T140" s="2">
        <f t="shared" si="2"/>
        <v>0.108</v>
      </c>
    </row>
    <row r="141" spans="1:20" ht="30" x14ac:dyDescent="0.25">
      <c r="A141" s="13">
        <v>136</v>
      </c>
      <c r="B141" s="1" t="s">
        <v>1301</v>
      </c>
      <c r="C141" s="13" t="s">
        <v>14</v>
      </c>
      <c r="D141" s="13" t="s">
        <v>1302</v>
      </c>
      <c r="E141" s="13">
        <v>1</v>
      </c>
      <c r="F141" s="16">
        <v>5</v>
      </c>
      <c r="G141" s="16" t="s">
        <v>823</v>
      </c>
      <c r="H141" s="13" t="s">
        <v>811</v>
      </c>
      <c r="I141" s="13" t="s">
        <v>72</v>
      </c>
      <c r="J141" s="13" t="s">
        <v>1189</v>
      </c>
      <c r="K141" s="13" t="s">
        <v>72</v>
      </c>
      <c r="L141" s="13" t="s">
        <v>1283</v>
      </c>
      <c r="M141" s="30" t="s">
        <v>1818</v>
      </c>
      <c r="N141" s="13" t="s">
        <v>282</v>
      </c>
      <c r="O141" s="1" t="s">
        <v>275</v>
      </c>
      <c r="P141" s="2" t="str">
        <f>LEFT(Table4[[#This Row],['[4']]],FIND(" ",Table4[[#This Row],['[4']]],1)-1)</f>
        <v>300</v>
      </c>
      <c r="Q141" s="2" t="str">
        <f>MID(Table4[[#This Row],['[4']]],FIND("x",Table4[[#This Row],['[4']]],1)+2,FIND("x",Table4[[#This Row],['[4']]],7)-(FIND("x",Table4[[#This Row],['[4']]],1)+2))</f>
        <v xml:space="preserve">300 </v>
      </c>
      <c r="R141" s="2" t="str">
        <f>RIGHT(Table4[[#This Row],['[4']]],LEN(Table4[[#This Row],['[4']]])-(FIND("x",Table4[[#This Row],['[4']]],7)+1))</f>
        <v>270</v>
      </c>
      <c r="S141" s="2"/>
      <c r="T141" s="2">
        <f t="shared" si="2"/>
        <v>2.4299999999999999E-2</v>
      </c>
    </row>
    <row r="142" spans="1:20" ht="30" x14ac:dyDescent="0.25">
      <c r="A142" s="13">
        <v>137</v>
      </c>
      <c r="B142" s="1" t="s">
        <v>1301</v>
      </c>
      <c r="C142" s="13" t="s">
        <v>14</v>
      </c>
      <c r="D142" s="13" t="s">
        <v>1303</v>
      </c>
      <c r="E142" s="13">
        <v>2</v>
      </c>
      <c r="F142" s="16">
        <v>5</v>
      </c>
      <c r="G142" s="16" t="s">
        <v>823</v>
      </c>
      <c r="H142" s="13" t="s">
        <v>811</v>
      </c>
      <c r="I142" s="13" t="s">
        <v>72</v>
      </c>
      <c r="J142" s="13" t="s">
        <v>1189</v>
      </c>
      <c r="K142" s="13" t="s">
        <v>72</v>
      </c>
      <c r="L142" s="13" t="s">
        <v>1283</v>
      </c>
      <c r="M142" s="30" t="s">
        <v>1818</v>
      </c>
      <c r="N142" s="13" t="s">
        <v>282</v>
      </c>
      <c r="O142" s="1" t="s">
        <v>275</v>
      </c>
      <c r="P142" s="2" t="str">
        <f>LEFT(Table4[[#This Row],['[4']]],FIND(" ",Table4[[#This Row],['[4']]],1)-1)</f>
        <v>360</v>
      </c>
      <c r="Q142" s="2" t="str">
        <f>MID(Table4[[#This Row],['[4']]],FIND("x",Table4[[#This Row],['[4']]],1)+2,FIND("x",Table4[[#This Row],['[4']]],7)-(FIND("x",Table4[[#This Row],['[4']]],1)+2))</f>
        <v xml:space="preserve">350 </v>
      </c>
      <c r="R142" s="2" t="str">
        <f>RIGHT(Table4[[#This Row],['[4']]],LEN(Table4[[#This Row],['[4']]])-(FIND("x",Table4[[#This Row],['[4']]],7)+1))</f>
        <v>420</v>
      </c>
      <c r="S142" s="2"/>
      <c r="T142" s="2">
        <f t="shared" si="2"/>
        <v>5.2920000000000002E-2</v>
      </c>
    </row>
    <row r="143" spans="1:20" ht="30" x14ac:dyDescent="0.25">
      <c r="A143" s="13">
        <v>138</v>
      </c>
      <c r="B143" s="1" t="s">
        <v>1300</v>
      </c>
      <c r="C143" s="13" t="s">
        <v>7</v>
      </c>
      <c r="D143" s="13" t="s">
        <v>568</v>
      </c>
      <c r="E143" s="13">
        <v>6</v>
      </c>
      <c r="F143" s="16">
        <v>3</v>
      </c>
      <c r="G143" s="16" t="s">
        <v>823</v>
      </c>
      <c r="H143" s="13" t="s">
        <v>811</v>
      </c>
      <c r="I143" s="13" t="s">
        <v>72</v>
      </c>
      <c r="J143" s="13" t="s">
        <v>1189</v>
      </c>
      <c r="K143" s="13" t="s">
        <v>72</v>
      </c>
      <c r="L143" s="13" t="s">
        <v>1283</v>
      </c>
      <c r="M143" s="30" t="s">
        <v>1818</v>
      </c>
      <c r="N143" s="13" t="s">
        <v>282</v>
      </c>
      <c r="O143" s="1" t="s">
        <v>275</v>
      </c>
      <c r="P143" s="2" t="str">
        <f>LEFT(Table4[[#This Row],['[4']]],FIND(" ",Table4[[#This Row],['[4']]],1)-1)</f>
        <v>400</v>
      </c>
      <c r="Q143" s="2" t="str">
        <f>MID(Table4[[#This Row],['[4']]],FIND("x",Table4[[#This Row],['[4']]],1)+2,FIND("x",Table4[[#This Row],['[4']]],7)-(FIND("x",Table4[[#This Row],['[4']]],1)+2))</f>
        <v xml:space="preserve">500 </v>
      </c>
      <c r="R143" s="2" t="str">
        <f>RIGHT(Table4[[#This Row],['[4']]],LEN(Table4[[#This Row],['[4']]])-(FIND("x",Table4[[#This Row],['[4']]],7)+1))</f>
        <v>350</v>
      </c>
      <c r="S143" s="2"/>
      <c r="T143" s="2">
        <f t="shared" si="2"/>
        <v>7.0000000000000007E-2</v>
      </c>
    </row>
    <row r="144" spans="1:20" ht="30" x14ac:dyDescent="0.25">
      <c r="A144" s="13">
        <v>139</v>
      </c>
      <c r="B144" s="1" t="s">
        <v>1298</v>
      </c>
      <c r="C144" s="13" t="s">
        <v>7</v>
      </c>
      <c r="D144" s="13" t="s">
        <v>1299</v>
      </c>
      <c r="E144" s="13">
        <v>20</v>
      </c>
      <c r="F144" s="16">
        <v>4</v>
      </c>
      <c r="G144" s="16" t="s">
        <v>823</v>
      </c>
      <c r="H144" s="13" t="s">
        <v>811</v>
      </c>
      <c r="I144" s="13" t="s">
        <v>72</v>
      </c>
      <c r="J144" s="13" t="s">
        <v>817</v>
      </c>
      <c r="K144" s="13" t="s">
        <v>72</v>
      </c>
      <c r="L144" s="13" t="s">
        <v>1284</v>
      </c>
      <c r="M144" s="30" t="s">
        <v>1818</v>
      </c>
      <c r="N144" s="13" t="s">
        <v>282</v>
      </c>
      <c r="O144" s="1" t="s">
        <v>275</v>
      </c>
      <c r="P144" s="2" t="str">
        <f>LEFT(Table4[[#This Row],['[4']]],FIND(" ",Table4[[#This Row],['[4']]],1)-1)</f>
        <v>600</v>
      </c>
      <c r="Q144" s="2" t="str">
        <f>MID(Table4[[#This Row],['[4']]],FIND("x",Table4[[#This Row],['[4']]],1)+2,FIND("x",Table4[[#This Row],['[4']]],7)-(FIND("x",Table4[[#This Row],['[4']]],1)+2))</f>
        <v xml:space="preserve">300 </v>
      </c>
      <c r="R144" s="2" t="str">
        <f>RIGHT(Table4[[#This Row],['[4']]],LEN(Table4[[#This Row],['[4']]])-(FIND("x",Table4[[#This Row],['[4']]],7)+1))</f>
        <v>600</v>
      </c>
      <c r="S144" s="2"/>
      <c r="T144" s="2">
        <f t="shared" si="2"/>
        <v>0.108</v>
      </c>
    </row>
    <row r="145" spans="1:20" ht="30" x14ac:dyDescent="0.25">
      <c r="A145" s="13">
        <v>140</v>
      </c>
      <c r="B145" s="1" t="s">
        <v>1300</v>
      </c>
      <c r="C145" s="13" t="s">
        <v>7</v>
      </c>
      <c r="D145" s="13" t="s">
        <v>568</v>
      </c>
      <c r="E145" s="13">
        <v>6</v>
      </c>
      <c r="F145" s="16">
        <v>3</v>
      </c>
      <c r="G145" s="16" t="s">
        <v>823</v>
      </c>
      <c r="H145" s="13" t="s">
        <v>811</v>
      </c>
      <c r="I145" s="13" t="s">
        <v>72</v>
      </c>
      <c r="J145" s="13" t="s">
        <v>817</v>
      </c>
      <c r="K145" s="13" t="s">
        <v>72</v>
      </c>
      <c r="L145" s="13" t="s">
        <v>1284</v>
      </c>
      <c r="M145" s="30" t="s">
        <v>1818</v>
      </c>
      <c r="N145" s="13" t="s">
        <v>282</v>
      </c>
      <c r="O145" s="1" t="s">
        <v>275</v>
      </c>
      <c r="P145" s="2" t="str">
        <f>LEFT(Table4[[#This Row],['[4']]],FIND(" ",Table4[[#This Row],['[4']]],1)-1)</f>
        <v>400</v>
      </c>
      <c r="Q145" s="2" t="str">
        <f>MID(Table4[[#This Row],['[4']]],FIND("x",Table4[[#This Row],['[4']]],1)+2,FIND("x",Table4[[#This Row],['[4']]],7)-(FIND("x",Table4[[#This Row],['[4']]],1)+2))</f>
        <v xml:space="preserve">500 </v>
      </c>
      <c r="R145" s="2" t="str">
        <f>RIGHT(Table4[[#This Row],['[4']]],LEN(Table4[[#This Row],['[4']]])-(FIND("x",Table4[[#This Row],['[4']]],7)+1))</f>
        <v>350</v>
      </c>
      <c r="S145" s="2"/>
      <c r="T145" s="2">
        <f t="shared" si="2"/>
        <v>7.0000000000000007E-2</v>
      </c>
    </row>
    <row r="146" spans="1:20" ht="30" x14ac:dyDescent="0.25">
      <c r="A146" s="13">
        <v>141</v>
      </c>
      <c r="B146" s="1" t="s">
        <v>1301</v>
      </c>
      <c r="C146" s="13" t="s">
        <v>14</v>
      </c>
      <c r="D146" s="13" t="s">
        <v>1302</v>
      </c>
      <c r="E146" s="13">
        <v>1</v>
      </c>
      <c r="F146" s="16">
        <v>2</v>
      </c>
      <c r="G146" s="16" t="s">
        <v>823</v>
      </c>
      <c r="H146" s="13" t="s">
        <v>811</v>
      </c>
      <c r="I146" s="13" t="s">
        <v>72</v>
      </c>
      <c r="J146" s="13" t="s">
        <v>817</v>
      </c>
      <c r="K146" s="13" t="s">
        <v>72</v>
      </c>
      <c r="L146" s="13" t="s">
        <v>1284</v>
      </c>
      <c r="M146" s="30" t="s">
        <v>1818</v>
      </c>
      <c r="N146" s="13" t="s">
        <v>282</v>
      </c>
      <c r="O146" s="1" t="s">
        <v>275</v>
      </c>
      <c r="P146" s="2" t="str">
        <f>LEFT(Table4[[#This Row],['[4']]],FIND(" ",Table4[[#This Row],['[4']]],1)-1)</f>
        <v>300</v>
      </c>
      <c r="Q146" s="2" t="str">
        <f>MID(Table4[[#This Row],['[4']]],FIND("x",Table4[[#This Row],['[4']]],1)+2,FIND("x",Table4[[#This Row],['[4']]],7)-(FIND("x",Table4[[#This Row],['[4']]],1)+2))</f>
        <v xml:space="preserve">300 </v>
      </c>
      <c r="R146" s="2" t="str">
        <f>RIGHT(Table4[[#This Row],['[4']]],LEN(Table4[[#This Row],['[4']]])-(FIND("x",Table4[[#This Row],['[4']]],7)+1))</f>
        <v>270</v>
      </c>
      <c r="S146" s="2"/>
      <c r="T146" s="2">
        <f t="shared" si="2"/>
        <v>2.4299999999999999E-2</v>
      </c>
    </row>
    <row r="147" spans="1:20" ht="30" x14ac:dyDescent="0.25">
      <c r="A147" s="13">
        <v>142</v>
      </c>
      <c r="B147" s="1" t="s">
        <v>1301</v>
      </c>
      <c r="C147" s="13" t="s">
        <v>14</v>
      </c>
      <c r="D147" s="13" t="s">
        <v>1303</v>
      </c>
      <c r="E147" s="13">
        <v>2</v>
      </c>
      <c r="F147" s="16">
        <v>3</v>
      </c>
      <c r="G147" s="16" t="s">
        <v>823</v>
      </c>
      <c r="H147" s="13" t="s">
        <v>811</v>
      </c>
      <c r="I147" s="13" t="s">
        <v>72</v>
      </c>
      <c r="J147" s="13" t="s">
        <v>817</v>
      </c>
      <c r="K147" s="13" t="s">
        <v>72</v>
      </c>
      <c r="L147" s="13" t="s">
        <v>1284</v>
      </c>
      <c r="M147" s="30" t="s">
        <v>1818</v>
      </c>
      <c r="N147" s="13" t="s">
        <v>282</v>
      </c>
      <c r="O147" s="1" t="s">
        <v>275</v>
      </c>
      <c r="P147" s="2" t="str">
        <f>LEFT(Table4[[#This Row],['[4']]],FIND(" ",Table4[[#This Row],['[4']]],1)-1)</f>
        <v>360</v>
      </c>
      <c r="Q147" s="2" t="str">
        <f>MID(Table4[[#This Row],['[4']]],FIND("x",Table4[[#This Row],['[4']]],1)+2,FIND("x",Table4[[#This Row],['[4']]],7)-(FIND("x",Table4[[#This Row],['[4']]],1)+2))</f>
        <v xml:space="preserve">350 </v>
      </c>
      <c r="R147" s="2" t="str">
        <f>RIGHT(Table4[[#This Row],['[4']]],LEN(Table4[[#This Row],['[4']]])-(FIND("x",Table4[[#This Row],['[4']]],7)+1))</f>
        <v>420</v>
      </c>
      <c r="S147" s="2"/>
      <c r="T147" s="2">
        <f t="shared" si="2"/>
        <v>5.2920000000000002E-2</v>
      </c>
    </row>
    <row r="148" spans="1:20" ht="30" x14ac:dyDescent="0.25">
      <c r="A148" s="13">
        <v>143</v>
      </c>
      <c r="B148" s="1" t="s">
        <v>1298</v>
      </c>
      <c r="C148" s="13" t="s">
        <v>7</v>
      </c>
      <c r="D148" s="13" t="s">
        <v>1299</v>
      </c>
      <c r="E148" s="13">
        <v>20</v>
      </c>
      <c r="F148" s="16">
        <v>5</v>
      </c>
      <c r="G148" s="16" t="s">
        <v>823</v>
      </c>
      <c r="H148" s="13" t="s">
        <v>811</v>
      </c>
      <c r="I148" s="13" t="s">
        <v>72</v>
      </c>
      <c r="J148" s="13" t="s">
        <v>812</v>
      </c>
      <c r="K148" s="13" t="s">
        <v>72</v>
      </c>
      <c r="L148" s="13" t="s">
        <v>1274</v>
      </c>
      <c r="M148" s="30" t="s">
        <v>1818</v>
      </c>
      <c r="N148" s="13" t="s">
        <v>282</v>
      </c>
      <c r="O148" s="1" t="s">
        <v>275</v>
      </c>
      <c r="P148" s="2" t="str">
        <f>LEFT(Table4[[#This Row],['[4']]],FIND(" ",Table4[[#This Row],['[4']]],1)-1)</f>
        <v>600</v>
      </c>
      <c r="Q148" s="2" t="str">
        <f>MID(Table4[[#This Row],['[4']]],FIND("x",Table4[[#This Row],['[4']]],1)+2,FIND("x",Table4[[#This Row],['[4']]],7)-(FIND("x",Table4[[#This Row],['[4']]],1)+2))</f>
        <v xml:space="preserve">300 </v>
      </c>
      <c r="R148" s="2" t="str">
        <f>RIGHT(Table4[[#This Row],['[4']]],LEN(Table4[[#This Row],['[4']]])-(FIND("x",Table4[[#This Row],['[4']]],7)+1))</f>
        <v>600</v>
      </c>
      <c r="S148" s="2"/>
      <c r="T148" s="2">
        <f t="shared" si="2"/>
        <v>0.108</v>
      </c>
    </row>
    <row r="149" spans="1:20" ht="30" x14ac:dyDescent="0.25">
      <c r="A149" s="13">
        <v>144</v>
      </c>
      <c r="B149" s="1" t="s">
        <v>1300</v>
      </c>
      <c r="C149" s="13" t="s">
        <v>7</v>
      </c>
      <c r="D149" s="13" t="s">
        <v>568</v>
      </c>
      <c r="E149" s="13">
        <v>6</v>
      </c>
      <c r="F149" s="16">
        <v>1</v>
      </c>
      <c r="G149" s="16" t="s">
        <v>823</v>
      </c>
      <c r="H149" s="13" t="s">
        <v>811</v>
      </c>
      <c r="I149" s="13" t="s">
        <v>72</v>
      </c>
      <c r="J149" s="13" t="s">
        <v>812</v>
      </c>
      <c r="K149" s="13" t="s">
        <v>72</v>
      </c>
      <c r="L149" s="13" t="s">
        <v>1274</v>
      </c>
      <c r="M149" s="30" t="s">
        <v>1818</v>
      </c>
      <c r="N149" s="13" t="s">
        <v>282</v>
      </c>
      <c r="O149" s="1" t="s">
        <v>275</v>
      </c>
      <c r="P149" s="2" t="str">
        <f>LEFT(Table4[[#This Row],['[4']]],FIND(" ",Table4[[#This Row],['[4']]],1)-1)</f>
        <v>400</v>
      </c>
      <c r="Q149" s="2" t="str">
        <f>MID(Table4[[#This Row],['[4']]],FIND("x",Table4[[#This Row],['[4']]],1)+2,FIND("x",Table4[[#This Row],['[4']]],7)-(FIND("x",Table4[[#This Row],['[4']]],1)+2))</f>
        <v xml:space="preserve">500 </v>
      </c>
      <c r="R149" s="2" t="str">
        <f>RIGHT(Table4[[#This Row],['[4']]],LEN(Table4[[#This Row],['[4']]])-(FIND("x",Table4[[#This Row],['[4']]],7)+1))</f>
        <v>350</v>
      </c>
      <c r="S149" s="2"/>
      <c r="T149" s="2">
        <f t="shared" si="2"/>
        <v>7.0000000000000007E-2</v>
      </c>
    </row>
    <row r="150" spans="1:20" ht="30" x14ac:dyDescent="0.25">
      <c r="A150" s="13">
        <v>145</v>
      </c>
      <c r="B150" s="1" t="s">
        <v>1301</v>
      </c>
      <c r="C150" s="13" t="s">
        <v>14</v>
      </c>
      <c r="D150" s="13" t="s">
        <v>1302</v>
      </c>
      <c r="E150" s="13">
        <v>1</v>
      </c>
      <c r="F150" s="16">
        <v>2</v>
      </c>
      <c r="G150" s="16" t="s">
        <v>823</v>
      </c>
      <c r="H150" s="13" t="s">
        <v>811</v>
      </c>
      <c r="I150" s="13" t="s">
        <v>72</v>
      </c>
      <c r="J150" s="13" t="s">
        <v>815</v>
      </c>
      <c r="K150" s="13" t="s">
        <v>72</v>
      </c>
      <c r="L150" s="13" t="s">
        <v>1274</v>
      </c>
      <c r="M150" s="30" t="s">
        <v>1818</v>
      </c>
      <c r="N150" s="13" t="s">
        <v>282</v>
      </c>
      <c r="O150" s="1" t="s">
        <v>275</v>
      </c>
      <c r="P150" s="2" t="str">
        <f>LEFT(Table4[[#This Row],['[4']]],FIND(" ",Table4[[#This Row],['[4']]],1)-1)</f>
        <v>300</v>
      </c>
      <c r="Q150" s="2" t="str">
        <f>MID(Table4[[#This Row],['[4']]],FIND("x",Table4[[#This Row],['[4']]],1)+2,FIND("x",Table4[[#This Row],['[4']]],7)-(FIND("x",Table4[[#This Row],['[4']]],1)+2))</f>
        <v xml:space="preserve">300 </v>
      </c>
      <c r="R150" s="2" t="str">
        <f>RIGHT(Table4[[#This Row],['[4']]],LEN(Table4[[#This Row],['[4']]])-(FIND("x",Table4[[#This Row],['[4']]],7)+1))</f>
        <v>270</v>
      </c>
      <c r="S150" s="2"/>
      <c r="T150" s="2">
        <f t="shared" si="2"/>
        <v>2.4299999999999999E-2</v>
      </c>
    </row>
    <row r="151" spans="1:20" ht="30" x14ac:dyDescent="0.25">
      <c r="A151" s="13">
        <v>146</v>
      </c>
      <c r="B151" s="1" t="s">
        <v>1301</v>
      </c>
      <c r="C151" s="13" t="s">
        <v>14</v>
      </c>
      <c r="D151" s="13" t="s">
        <v>1304</v>
      </c>
      <c r="E151" s="13">
        <v>2</v>
      </c>
      <c r="F151" s="16">
        <v>3</v>
      </c>
      <c r="G151" s="16" t="s">
        <v>823</v>
      </c>
      <c r="H151" s="13" t="s">
        <v>811</v>
      </c>
      <c r="I151" s="13" t="s">
        <v>72</v>
      </c>
      <c r="J151" s="13" t="s">
        <v>815</v>
      </c>
      <c r="K151" s="13" t="s">
        <v>72</v>
      </c>
      <c r="L151" s="13" t="s">
        <v>1274</v>
      </c>
      <c r="M151" s="30" t="s">
        <v>1818</v>
      </c>
      <c r="N151" s="13" t="s">
        <v>282</v>
      </c>
      <c r="O151" s="1" t="s">
        <v>275</v>
      </c>
      <c r="P151" s="2" t="str">
        <f>LEFT(Table4[[#This Row],['[4']]],FIND(" ",Table4[[#This Row],['[4']]],1)-1)</f>
        <v>360</v>
      </c>
      <c r="Q151" s="2" t="str">
        <f>MID(Table4[[#This Row],['[4']]],FIND("x",Table4[[#This Row],['[4']]],1)+2,FIND("x",Table4[[#This Row],['[4']]],7)-(FIND("x",Table4[[#This Row],['[4']]],1)+2))</f>
        <v xml:space="preserve">350 </v>
      </c>
      <c r="R151" s="2" t="str">
        <f>RIGHT(Table4[[#This Row],['[4']]],LEN(Table4[[#This Row],['[4']]])-(FIND("x",Table4[[#This Row],['[4']]],7)+1))</f>
        <v>740</v>
      </c>
      <c r="S151" s="2"/>
      <c r="T151" s="2">
        <f t="shared" si="2"/>
        <v>9.3240000000000003E-2</v>
      </c>
    </row>
    <row r="152" spans="1:20" ht="30" x14ac:dyDescent="0.25">
      <c r="A152" s="13">
        <v>147</v>
      </c>
      <c r="B152" s="1" t="s">
        <v>1298</v>
      </c>
      <c r="C152" s="13" t="s">
        <v>7</v>
      </c>
      <c r="D152" s="13" t="s">
        <v>1299</v>
      </c>
      <c r="E152" s="13">
        <v>20</v>
      </c>
      <c r="F152" s="16">
        <v>1</v>
      </c>
      <c r="G152" s="16" t="s">
        <v>823</v>
      </c>
      <c r="H152" s="13" t="s">
        <v>811</v>
      </c>
      <c r="I152" s="13" t="s">
        <v>72</v>
      </c>
      <c r="J152" s="13" t="s">
        <v>1287</v>
      </c>
      <c r="K152" s="13" t="s">
        <v>72</v>
      </c>
      <c r="L152" s="13" t="s">
        <v>1288</v>
      </c>
      <c r="M152" s="30" t="s">
        <v>1818</v>
      </c>
      <c r="N152" s="13" t="s">
        <v>282</v>
      </c>
      <c r="O152" s="1" t="s">
        <v>275</v>
      </c>
      <c r="P152" s="2" t="str">
        <f>LEFT(Table4[[#This Row],['[4']]],FIND(" ",Table4[[#This Row],['[4']]],1)-1)</f>
        <v>600</v>
      </c>
      <c r="Q152" s="2" t="str">
        <f>MID(Table4[[#This Row],['[4']]],FIND("x",Table4[[#This Row],['[4']]],1)+2,FIND("x",Table4[[#This Row],['[4']]],7)-(FIND("x",Table4[[#This Row],['[4']]],1)+2))</f>
        <v xml:space="preserve">300 </v>
      </c>
      <c r="R152" s="2" t="str">
        <f>RIGHT(Table4[[#This Row],['[4']]],LEN(Table4[[#This Row],['[4']]])-(FIND("x",Table4[[#This Row],['[4']]],7)+1))</f>
        <v>600</v>
      </c>
      <c r="S152" s="2"/>
      <c r="T152" s="2">
        <f t="shared" si="2"/>
        <v>0.108</v>
      </c>
    </row>
    <row r="153" spans="1:20" ht="30" x14ac:dyDescent="0.25">
      <c r="A153" s="13">
        <v>148</v>
      </c>
      <c r="B153" s="1" t="s">
        <v>1300</v>
      </c>
      <c r="C153" s="13" t="s">
        <v>7</v>
      </c>
      <c r="D153" s="13" t="s">
        <v>568</v>
      </c>
      <c r="E153" s="13">
        <v>6</v>
      </c>
      <c r="F153" s="16">
        <v>1</v>
      </c>
      <c r="G153" s="16" t="s">
        <v>823</v>
      </c>
      <c r="H153" s="13" t="s">
        <v>811</v>
      </c>
      <c r="I153" s="13" t="s">
        <v>72</v>
      </c>
      <c r="J153" s="13" t="s">
        <v>1287</v>
      </c>
      <c r="K153" s="13" t="s">
        <v>72</v>
      </c>
      <c r="L153" s="13" t="s">
        <v>1288</v>
      </c>
      <c r="M153" s="30" t="s">
        <v>1818</v>
      </c>
      <c r="N153" s="13" t="s">
        <v>282</v>
      </c>
      <c r="O153" s="1" t="s">
        <v>275</v>
      </c>
      <c r="P153" s="2" t="str">
        <f>LEFT(Table4[[#This Row],['[4']]],FIND(" ",Table4[[#This Row],['[4']]],1)-1)</f>
        <v>400</v>
      </c>
      <c r="Q153" s="2" t="str">
        <f>MID(Table4[[#This Row],['[4']]],FIND("x",Table4[[#This Row],['[4']]],1)+2,FIND("x",Table4[[#This Row],['[4']]],7)-(FIND("x",Table4[[#This Row],['[4']]],1)+2))</f>
        <v xml:space="preserve">500 </v>
      </c>
      <c r="R153" s="2" t="str">
        <f>RIGHT(Table4[[#This Row],['[4']]],LEN(Table4[[#This Row],['[4']]])-(FIND("x",Table4[[#This Row],['[4']]],7)+1))</f>
        <v>350</v>
      </c>
      <c r="S153" s="2"/>
      <c r="T153" s="2">
        <f t="shared" si="2"/>
        <v>7.0000000000000007E-2</v>
      </c>
    </row>
    <row r="154" spans="1:20" ht="30" x14ac:dyDescent="0.25">
      <c r="A154" s="13">
        <v>149</v>
      </c>
      <c r="B154" s="1" t="s">
        <v>1301</v>
      </c>
      <c r="C154" s="13" t="s">
        <v>14</v>
      </c>
      <c r="D154" s="13" t="s">
        <v>1302</v>
      </c>
      <c r="E154" s="13">
        <v>1</v>
      </c>
      <c r="F154" s="16">
        <v>1</v>
      </c>
      <c r="G154" s="16" t="s">
        <v>823</v>
      </c>
      <c r="H154" s="13" t="s">
        <v>811</v>
      </c>
      <c r="I154" s="13" t="s">
        <v>72</v>
      </c>
      <c r="J154" s="13" t="s">
        <v>1287</v>
      </c>
      <c r="K154" s="13" t="s">
        <v>72</v>
      </c>
      <c r="L154" s="13" t="s">
        <v>1288</v>
      </c>
      <c r="M154" s="30" t="s">
        <v>1818</v>
      </c>
      <c r="N154" s="13" t="s">
        <v>282</v>
      </c>
      <c r="O154" s="1" t="s">
        <v>275</v>
      </c>
      <c r="P154" s="2" t="str">
        <f>LEFT(Table4[[#This Row],['[4']]],FIND(" ",Table4[[#This Row],['[4']]],1)-1)</f>
        <v>300</v>
      </c>
      <c r="Q154" s="2" t="str">
        <f>MID(Table4[[#This Row],['[4']]],FIND("x",Table4[[#This Row],['[4']]],1)+2,FIND("x",Table4[[#This Row],['[4']]],7)-(FIND("x",Table4[[#This Row],['[4']]],1)+2))</f>
        <v xml:space="preserve">300 </v>
      </c>
      <c r="R154" s="2" t="str">
        <f>RIGHT(Table4[[#This Row],['[4']]],LEN(Table4[[#This Row],['[4']]])-(FIND("x",Table4[[#This Row],['[4']]],7)+1))</f>
        <v>270</v>
      </c>
      <c r="S154" s="2"/>
      <c r="T154" s="2">
        <f t="shared" si="2"/>
        <v>2.4299999999999999E-2</v>
      </c>
    </row>
    <row r="155" spans="1:20" ht="30" x14ac:dyDescent="0.25">
      <c r="A155" s="13">
        <v>150</v>
      </c>
      <c r="B155" s="1" t="s">
        <v>1305</v>
      </c>
      <c r="C155" s="13" t="s">
        <v>14</v>
      </c>
      <c r="D155" s="13" t="s">
        <v>1306</v>
      </c>
      <c r="E155" s="13">
        <v>1</v>
      </c>
      <c r="F155" s="16">
        <v>10</v>
      </c>
      <c r="G155" s="16" t="s">
        <v>823</v>
      </c>
      <c r="H155" s="13" t="s">
        <v>811</v>
      </c>
      <c r="I155" s="13" t="s">
        <v>72</v>
      </c>
      <c r="J155" s="13" t="s">
        <v>1287</v>
      </c>
      <c r="K155" s="13" t="s">
        <v>72</v>
      </c>
      <c r="L155" s="13" t="s">
        <v>1288</v>
      </c>
      <c r="M155" s="30" t="s">
        <v>1818</v>
      </c>
      <c r="N155" s="13" t="s">
        <v>282</v>
      </c>
      <c r="O155" s="1" t="s">
        <v>275</v>
      </c>
      <c r="P155" s="2" t="str">
        <f>LEFT(Table4[[#This Row],['[4']]],FIND(" ",Table4[[#This Row],['[4']]],1)-1)</f>
        <v>300</v>
      </c>
      <c r="Q155" s="2" t="str">
        <f>MID(Table4[[#This Row],['[4']]],FIND("x",Table4[[#This Row],['[4']]],1)+2,FIND("x",Table4[[#This Row],['[4']]],7)-(FIND("x",Table4[[#This Row],['[4']]],1)+2))</f>
        <v xml:space="preserve">300 </v>
      </c>
      <c r="R155" s="2" t="str">
        <f>RIGHT(Table4[[#This Row],['[4']]],LEN(Table4[[#This Row],['[4']]])-(FIND("x",Table4[[#This Row],['[4']]],7)+1))</f>
        <v>2000</v>
      </c>
      <c r="S155" s="2"/>
      <c r="T155" s="2">
        <f t="shared" si="2"/>
        <v>0.18</v>
      </c>
    </row>
    <row r="156" spans="1:20" ht="30" x14ac:dyDescent="0.25">
      <c r="A156" s="13">
        <v>151</v>
      </c>
      <c r="B156" s="1" t="s">
        <v>1298</v>
      </c>
      <c r="C156" s="13" t="s">
        <v>7</v>
      </c>
      <c r="D156" s="13" t="s">
        <v>1299</v>
      </c>
      <c r="E156" s="13">
        <v>20</v>
      </c>
      <c r="F156" s="16">
        <v>1</v>
      </c>
      <c r="G156" s="16" t="s">
        <v>823</v>
      </c>
      <c r="H156" s="13" t="s">
        <v>811</v>
      </c>
      <c r="I156" s="13" t="s">
        <v>72</v>
      </c>
      <c r="J156" s="13" t="s">
        <v>821</v>
      </c>
      <c r="K156" s="13" t="s">
        <v>72</v>
      </c>
      <c r="L156" s="13" t="s">
        <v>1289</v>
      </c>
      <c r="M156" s="30" t="s">
        <v>1818</v>
      </c>
      <c r="N156" s="13" t="s">
        <v>282</v>
      </c>
      <c r="O156" s="1" t="s">
        <v>275</v>
      </c>
      <c r="P156" s="2" t="str">
        <f>LEFT(Table4[[#This Row],['[4']]],FIND(" ",Table4[[#This Row],['[4']]],1)-1)</f>
        <v>600</v>
      </c>
      <c r="Q156" s="2" t="str">
        <f>MID(Table4[[#This Row],['[4']]],FIND("x",Table4[[#This Row],['[4']]],1)+2,FIND("x",Table4[[#This Row],['[4']]],7)-(FIND("x",Table4[[#This Row],['[4']]],1)+2))</f>
        <v xml:space="preserve">300 </v>
      </c>
      <c r="R156" s="2" t="str">
        <f>RIGHT(Table4[[#This Row],['[4']]],LEN(Table4[[#This Row],['[4']]])-(FIND("x",Table4[[#This Row],['[4']]],7)+1))</f>
        <v>600</v>
      </c>
      <c r="S156" s="2"/>
      <c r="T156" s="2">
        <f t="shared" si="2"/>
        <v>0.108</v>
      </c>
    </row>
    <row r="157" spans="1:20" ht="30" x14ac:dyDescent="0.25">
      <c r="A157" s="13">
        <v>152</v>
      </c>
      <c r="B157" s="1" t="s">
        <v>1300</v>
      </c>
      <c r="C157" s="13" t="s">
        <v>7</v>
      </c>
      <c r="D157" s="13" t="s">
        <v>568</v>
      </c>
      <c r="E157" s="13">
        <v>6</v>
      </c>
      <c r="F157" s="16">
        <v>1</v>
      </c>
      <c r="G157" s="16" t="s">
        <v>823</v>
      </c>
      <c r="H157" s="13" t="s">
        <v>811</v>
      </c>
      <c r="I157" s="13" t="s">
        <v>72</v>
      </c>
      <c r="J157" s="13" t="s">
        <v>821</v>
      </c>
      <c r="K157" s="13" t="s">
        <v>72</v>
      </c>
      <c r="L157" s="13" t="s">
        <v>1289</v>
      </c>
      <c r="M157" s="30" t="s">
        <v>1818</v>
      </c>
      <c r="N157" s="13" t="s">
        <v>282</v>
      </c>
      <c r="O157" s="1" t="s">
        <v>275</v>
      </c>
      <c r="P157" s="2" t="str">
        <f>LEFT(Table4[[#This Row],['[4']]],FIND(" ",Table4[[#This Row],['[4']]],1)-1)</f>
        <v>400</v>
      </c>
      <c r="Q157" s="2" t="str">
        <f>MID(Table4[[#This Row],['[4']]],FIND("x",Table4[[#This Row],['[4']]],1)+2,FIND("x",Table4[[#This Row],['[4']]],7)-(FIND("x",Table4[[#This Row],['[4']]],1)+2))</f>
        <v xml:space="preserve">500 </v>
      </c>
      <c r="R157" s="2" t="str">
        <f>RIGHT(Table4[[#This Row],['[4']]],LEN(Table4[[#This Row],['[4']]])-(FIND("x",Table4[[#This Row],['[4']]],7)+1))</f>
        <v>350</v>
      </c>
      <c r="S157" s="2"/>
      <c r="T157" s="2">
        <f t="shared" si="2"/>
        <v>7.0000000000000007E-2</v>
      </c>
    </row>
    <row r="158" spans="1:20" ht="30" x14ac:dyDescent="0.25">
      <c r="A158" s="13">
        <v>153</v>
      </c>
      <c r="B158" s="1" t="s">
        <v>1301</v>
      </c>
      <c r="C158" s="13" t="s">
        <v>14</v>
      </c>
      <c r="D158" s="13" t="s">
        <v>1302</v>
      </c>
      <c r="E158" s="13">
        <v>1</v>
      </c>
      <c r="F158" s="16">
        <v>1</v>
      </c>
      <c r="G158" s="16" t="s">
        <v>823</v>
      </c>
      <c r="H158" s="13" t="s">
        <v>811</v>
      </c>
      <c r="I158" s="13" t="s">
        <v>72</v>
      </c>
      <c r="J158" s="13" t="s">
        <v>821</v>
      </c>
      <c r="K158" s="13" t="s">
        <v>72</v>
      </c>
      <c r="L158" s="13" t="s">
        <v>1289</v>
      </c>
      <c r="M158" s="30" t="s">
        <v>1818</v>
      </c>
      <c r="N158" s="13" t="s">
        <v>282</v>
      </c>
      <c r="O158" s="1" t="s">
        <v>275</v>
      </c>
      <c r="P158" s="2" t="str">
        <f>LEFT(Table4[[#This Row],['[4']]],FIND(" ",Table4[[#This Row],['[4']]],1)-1)</f>
        <v>300</v>
      </c>
      <c r="Q158" s="2" t="str">
        <f>MID(Table4[[#This Row],['[4']]],FIND("x",Table4[[#This Row],['[4']]],1)+2,FIND("x",Table4[[#This Row],['[4']]],7)-(FIND("x",Table4[[#This Row],['[4']]],1)+2))</f>
        <v xml:space="preserve">300 </v>
      </c>
      <c r="R158" s="2" t="str">
        <f>RIGHT(Table4[[#This Row],['[4']]],LEN(Table4[[#This Row],['[4']]])-(FIND("x",Table4[[#This Row],['[4']]],7)+1))</f>
        <v>270</v>
      </c>
      <c r="S158" s="2"/>
      <c r="T158" s="2">
        <f t="shared" si="2"/>
        <v>2.4299999999999999E-2</v>
      </c>
    </row>
    <row r="159" spans="1:20" ht="30" x14ac:dyDescent="0.25">
      <c r="A159" s="13">
        <v>154</v>
      </c>
      <c r="B159" s="1" t="s">
        <v>1298</v>
      </c>
      <c r="C159" s="13" t="s">
        <v>7</v>
      </c>
      <c r="D159" s="13" t="s">
        <v>1299</v>
      </c>
      <c r="E159" s="13">
        <v>20</v>
      </c>
      <c r="F159" s="16">
        <v>2</v>
      </c>
      <c r="G159" s="16" t="s">
        <v>823</v>
      </c>
      <c r="H159" s="13" t="s">
        <v>811</v>
      </c>
      <c r="I159" s="13" t="s">
        <v>72</v>
      </c>
      <c r="J159" s="13" t="s">
        <v>820</v>
      </c>
      <c r="K159" s="13" t="s">
        <v>72</v>
      </c>
      <c r="L159" s="13" t="s">
        <v>1192</v>
      </c>
      <c r="M159" s="30" t="s">
        <v>1818</v>
      </c>
      <c r="N159" s="13" t="s">
        <v>282</v>
      </c>
      <c r="O159" s="1" t="s">
        <v>275</v>
      </c>
      <c r="P159" s="2" t="str">
        <f>LEFT(Table4[[#This Row],['[4']]],FIND(" ",Table4[[#This Row],['[4']]],1)-1)</f>
        <v>600</v>
      </c>
      <c r="Q159" s="2" t="str">
        <f>MID(Table4[[#This Row],['[4']]],FIND("x",Table4[[#This Row],['[4']]],1)+2,FIND("x",Table4[[#This Row],['[4']]],7)-(FIND("x",Table4[[#This Row],['[4']]],1)+2))</f>
        <v xml:space="preserve">300 </v>
      </c>
      <c r="R159" s="2" t="str">
        <f>RIGHT(Table4[[#This Row],['[4']]],LEN(Table4[[#This Row],['[4']]])-(FIND("x",Table4[[#This Row],['[4']]],7)+1))</f>
        <v>600</v>
      </c>
      <c r="S159" s="2"/>
      <c r="T159" s="2">
        <f t="shared" si="2"/>
        <v>0.108</v>
      </c>
    </row>
    <row r="160" spans="1:20" ht="30" x14ac:dyDescent="0.25">
      <c r="A160" s="13">
        <v>155</v>
      </c>
      <c r="B160" s="1" t="s">
        <v>1300</v>
      </c>
      <c r="C160" s="13" t="s">
        <v>7</v>
      </c>
      <c r="D160" s="13" t="s">
        <v>568</v>
      </c>
      <c r="E160" s="13">
        <v>6</v>
      </c>
      <c r="F160" s="16">
        <v>1</v>
      </c>
      <c r="G160" s="16" t="s">
        <v>823</v>
      </c>
      <c r="H160" s="13" t="s">
        <v>811</v>
      </c>
      <c r="I160" s="13" t="s">
        <v>72</v>
      </c>
      <c r="J160" s="13" t="s">
        <v>820</v>
      </c>
      <c r="K160" s="13" t="s">
        <v>72</v>
      </c>
      <c r="L160" s="13" t="s">
        <v>1192</v>
      </c>
      <c r="M160" s="30" t="s">
        <v>1818</v>
      </c>
      <c r="N160" s="13" t="s">
        <v>282</v>
      </c>
      <c r="O160" s="1" t="s">
        <v>275</v>
      </c>
      <c r="P160" s="2" t="str">
        <f>LEFT(Table4[[#This Row],['[4']]],FIND(" ",Table4[[#This Row],['[4']]],1)-1)</f>
        <v>400</v>
      </c>
      <c r="Q160" s="2" t="str">
        <f>MID(Table4[[#This Row],['[4']]],FIND("x",Table4[[#This Row],['[4']]],1)+2,FIND("x",Table4[[#This Row],['[4']]],7)-(FIND("x",Table4[[#This Row],['[4']]],1)+2))</f>
        <v xml:space="preserve">500 </v>
      </c>
      <c r="R160" s="2" t="str">
        <f>RIGHT(Table4[[#This Row],['[4']]],LEN(Table4[[#This Row],['[4']]])-(FIND("x",Table4[[#This Row],['[4']]],7)+1))</f>
        <v>350</v>
      </c>
      <c r="S160" s="2"/>
      <c r="T160" s="2">
        <f t="shared" si="2"/>
        <v>7.0000000000000007E-2</v>
      </c>
    </row>
    <row r="161" spans="1:20" ht="30" x14ac:dyDescent="0.25">
      <c r="A161" s="13">
        <v>156</v>
      </c>
      <c r="B161" s="1" t="s">
        <v>1301</v>
      </c>
      <c r="C161" s="13" t="s">
        <v>14</v>
      </c>
      <c r="D161" s="13" t="s">
        <v>1302</v>
      </c>
      <c r="E161" s="13">
        <v>1</v>
      </c>
      <c r="F161" s="16">
        <v>1</v>
      </c>
      <c r="G161" s="16" t="s">
        <v>823</v>
      </c>
      <c r="H161" s="13" t="s">
        <v>811</v>
      </c>
      <c r="I161" s="13" t="s">
        <v>72</v>
      </c>
      <c r="J161" s="13" t="s">
        <v>820</v>
      </c>
      <c r="K161" s="13" t="s">
        <v>72</v>
      </c>
      <c r="L161" s="13" t="s">
        <v>1192</v>
      </c>
      <c r="M161" s="30" t="s">
        <v>1818</v>
      </c>
      <c r="N161" s="13" t="s">
        <v>282</v>
      </c>
      <c r="O161" s="1" t="s">
        <v>275</v>
      </c>
      <c r="P161" s="2" t="str">
        <f>LEFT(Table4[[#This Row],['[4']]],FIND(" ",Table4[[#This Row],['[4']]],1)-1)</f>
        <v>300</v>
      </c>
      <c r="Q161" s="2" t="str">
        <f>MID(Table4[[#This Row],['[4']]],FIND("x",Table4[[#This Row],['[4']]],1)+2,FIND("x",Table4[[#This Row],['[4']]],7)-(FIND("x",Table4[[#This Row],['[4']]],1)+2))</f>
        <v xml:space="preserve">300 </v>
      </c>
      <c r="R161" s="2" t="str">
        <f>RIGHT(Table4[[#This Row],['[4']]],LEN(Table4[[#This Row],['[4']]])-(FIND("x",Table4[[#This Row],['[4']]],7)+1))</f>
        <v>270</v>
      </c>
      <c r="S161" s="2"/>
      <c r="T161" s="2">
        <f t="shared" si="2"/>
        <v>2.4299999999999999E-2</v>
      </c>
    </row>
    <row r="162" spans="1:20" ht="30" x14ac:dyDescent="0.25">
      <c r="A162" s="13">
        <v>157</v>
      </c>
      <c r="B162" s="1" t="s">
        <v>1298</v>
      </c>
      <c r="C162" s="13" t="s">
        <v>7</v>
      </c>
      <c r="D162" s="13" t="s">
        <v>1299</v>
      </c>
      <c r="E162" s="13">
        <v>20</v>
      </c>
      <c r="F162" s="16">
        <v>1</v>
      </c>
      <c r="G162" s="16" t="s">
        <v>823</v>
      </c>
      <c r="H162" s="13" t="s">
        <v>811</v>
      </c>
      <c r="I162" s="13" t="s">
        <v>72</v>
      </c>
      <c r="J162" s="13" t="s">
        <v>819</v>
      </c>
      <c r="K162" s="13" t="s">
        <v>72</v>
      </c>
      <c r="L162" s="13" t="s">
        <v>1284</v>
      </c>
      <c r="M162" s="30" t="s">
        <v>1818</v>
      </c>
      <c r="N162" s="13" t="s">
        <v>282</v>
      </c>
      <c r="O162" s="1" t="s">
        <v>275</v>
      </c>
      <c r="P162" s="2" t="str">
        <f>LEFT(Table4[[#This Row],['[4']]],FIND(" ",Table4[[#This Row],['[4']]],1)-1)</f>
        <v>600</v>
      </c>
      <c r="Q162" s="2" t="str">
        <f>MID(Table4[[#This Row],['[4']]],FIND("x",Table4[[#This Row],['[4']]],1)+2,FIND("x",Table4[[#This Row],['[4']]],7)-(FIND("x",Table4[[#This Row],['[4']]],1)+2))</f>
        <v xml:space="preserve">300 </v>
      </c>
      <c r="R162" s="2" t="str">
        <f>RIGHT(Table4[[#This Row],['[4']]],LEN(Table4[[#This Row],['[4']]])-(FIND("x",Table4[[#This Row],['[4']]],7)+1))</f>
        <v>600</v>
      </c>
      <c r="S162" s="2"/>
      <c r="T162" s="2">
        <f t="shared" si="2"/>
        <v>0.108</v>
      </c>
    </row>
    <row r="163" spans="1:20" ht="30" x14ac:dyDescent="0.25">
      <c r="A163" s="13">
        <v>158</v>
      </c>
      <c r="B163" s="1" t="s">
        <v>1300</v>
      </c>
      <c r="C163" s="13" t="s">
        <v>7</v>
      </c>
      <c r="D163" s="13" t="s">
        <v>568</v>
      </c>
      <c r="E163" s="13">
        <v>6</v>
      </c>
      <c r="F163" s="16">
        <v>1</v>
      </c>
      <c r="G163" s="16" t="s">
        <v>823</v>
      </c>
      <c r="H163" s="13" t="s">
        <v>811</v>
      </c>
      <c r="I163" s="13" t="s">
        <v>72</v>
      </c>
      <c r="J163" s="13" t="s">
        <v>819</v>
      </c>
      <c r="K163" s="13" t="s">
        <v>72</v>
      </c>
      <c r="L163" s="13" t="s">
        <v>1284</v>
      </c>
      <c r="M163" s="30" t="s">
        <v>1818</v>
      </c>
      <c r="N163" s="13" t="s">
        <v>282</v>
      </c>
      <c r="O163" s="1" t="s">
        <v>275</v>
      </c>
      <c r="P163" s="2" t="str">
        <f>LEFT(Table4[[#This Row],['[4']]],FIND(" ",Table4[[#This Row],['[4']]],1)-1)</f>
        <v>400</v>
      </c>
      <c r="Q163" s="2" t="str">
        <f>MID(Table4[[#This Row],['[4']]],FIND("x",Table4[[#This Row],['[4']]],1)+2,FIND("x",Table4[[#This Row],['[4']]],7)-(FIND("x",Table4[[#This Row],['[4']]],1)+2))</f>
        <v xml:space="preserve">500 </v>
      </c>
      <c r="R163" s="2" t="str">
        <f>RIGHT(Table4[[#This Row],['[4']]],LEN(Table4[[#This Row],['[4']]])-(FIND("x",Table4[[#This Row],['[4']]],7)+1))</f>
        <v>350</v>
      </c>
      <c r="S163" s="2"/>
      <c r="T163" s="2">
        <f t="shared" si="2"/>
        <v>7.0000000000000007E-2</v>
      </c>
    </row>
    <row r="164" spans="1:20" ht="30" x14ac:dyDescent="0.25">
      <c r="A164" s="13">
        <v>159</v>
      </c>
      <c r="B164" s="1" t="s">
        <v>1298</v>
      </c>
      <c r="C164" s="13" t="s">
        <v>7</v>
      </c>
      <c r="D164" s="13" t="s">
        <v>1299</v>
      </c>
      <c r="E164" s="13">
        <v>20</v>
      </c>
      <c r="F164" s="16">
        <v>4</v>
      </c>
      <c r="G164" s="16" t="s">
        <v>823</v>
      </c>
      <c r="H164" s="13" t="s">
        <v>811</v>
      </c>
      <c r="I164" s="13" t="s">
        <v>72</v>
      </c>
      <c r="J164" s="13" t="s">
        <v>1291</v>
      </c>
      <c r="K164" s="13" t="s">
        <v>72</v>
      </c>
      <c r="L164" s="13" t="s">
        <v>1192</v>
      </c>
      <c r="M164" s="30" t="s">
        <v>1818</v>
      </c>
      <c r="N164" s="13" t="s">
        <v>282</v>
      </c>
      <c r="O164" s="1" t="s">
        <v>275</v>
      </c>
      <c r="P164" s="2" t="str">
        <f>LEFT(Table4[[#This Row],['[4']]],FIND(" ",Table4[[#This Row],['[4']]],1)-1)</f>
        <v>600</v>
      </c>
      <c r="Q164" s="2" t="str">
        <f>MID(Table4[[#This Row],['[4']]],FIND("x",Table4[[#This Row],['[4']]],1)+2,FIND("x",Table4[[#This Row],['[4']]],7)-(FIND("x",Table4[[#This Row],['[4']]],1)+2))</f>
        <v xml:space="preserve">300 </v>
      </c>
      <c r="R164" s="2" t="str">
        <f>RIGHT(Table4[[#This Row],['[4']]],LEN(Table4[[#This Row],['[4']]])-(FIND("x",Table4[[#This Row],['[4']]],7)+1))</f>
        <v>600</v>
      </c>
      <c r="S164" s="2"/>
      <c r="T164" s="2">
        <f t="shared" si="2"/>
        <v>0.108</v>
      </c>
    </row>
    <row r="165" spans="1:20" ht="30" x14ac:dyDescent="0.25">
      <c r="A165" s="13">
        <v>160</v>
      </c>
      <c r="B165" s="1" t="s">
        <v>1301</v>
      </c>
      <c r="C165" s="13" t="s">
        <v>14</v>
      </c>
      <c r="D165" s="13" t="s">
        <v>1302</v>
      </c>
      <c r="E165" s="13">
        <v>1</v>
      </c>
      <c r="F165" s="16">
        <v>3</v>
      </c>
      <c r="G165" s="16" t="s">
        <v>823</v>
      </c>
      <c r="H165" s="13" t="s">
        <v>811</v>
      </c>
      <c r="I165" s="13" t="s">
        <v>72</v>
      </c>
      <c r="J165" s="13" t="s">
        <v>1291</v>
      </c>
      <c r="K165" s="13" t="s">
        <v>72</v>
      </c>
      <c r="L165" s="13" t="s">
        <v>1192</v>
      </c>
      <c r="M165" s="30" t="s">
        <v>1818</v>
      </c>
      <c r="N165" s="13" t="s">
        <v>282</v>
      </c>
      <c r="O165" s="1" t="s">
        <v>275</v>
      </c>
      <c r="P165" s="2" t="str">
        <f>LEFT(Table4[[#This Row],['[4']]],FIND(" ",Table4[[#This Row],['[4']]],1)-1)</f>
        <v>300</v>
      </c>
      <c r="Q165" s="2" t="str">
        <f>MID(Table4[[#This Row],['[4']]],FIND("x",Table4[[#This Row],['[4']]],1)+2,FIND("x",Table4[[#This Row],['[4']]],7)-(FIND("x",Table4[[#This Row],['[4']]],1)+2))</f>
        <v xml:space="preserve">300 </v>
      </c>
      <c r="R165" s="2" t="str">
        <f>RIGHT(Table4[[#This Row],['[4']]],LEN(Table4[[#This Row],['[4']]])-(FIND("x",Table4[[#This Row],['[4']]],7)+1))</f>
        <v>270</v>
      </c>
      <c r="S165" s="2"/>
      <c r="T165" s="2">
        <f t="shared" si="2"/>
        <v>2.4299999999999999E-2</v>
      </c>
    </row>
    <row r="166" spans="1:20" ht="30" x14ac:dyDescent="0.25">
      <c r="A166" s="13">
        <v>161</v>
      </c>
      <c r="B166" s="1" t="s">
        <v>1301</v>
      </c>
      <c r="C166" s="13" t="s">
        <v>14</v>
      </c>
      <c r="D166" s="13" t="s">
        <v>1304</v>
      </c>
      <c r="E166" s="13">
        <v>2</v>
      </c>
      <c r="F166" s="16">
        <v>1</v>
      </c>
      <c r="G166" s="16" t="s">
        <v>823</v>
      </c>
      <c r="H166" s="13" t="s">
        <v>811</v>
      </c>
      <c r="I166" s="13" t="s">
        <v>72</v>
      </c>
      <c r="J166" s="13" t="s">
        <v>813</v>
      </c>
      <c r="K166" s="13" t="s">
        <v>72</v>
      </c>
      <c r="L166" s="13" t="s">
        <v>262</v>
      </c>
      <c r="M166" s="30" t="s">
        <v>1818</v>
      </c>
      <c r="N166" s="13" t="s">
        <v>282</v>
      </c>
      <c r="O166" s="1" t="s">
        <v>275</v>
      </c>
      <c r="P166" s="2" t="str">
        <f>LEFT(Table4[[#This Row],['[4']]],FIND(" ",Table4[[#This Row],['[4']]],1)-1)</f>
        <v>360</v>
      </c>
      <c r="Q166" s="2" t="str">
        <f>MID(Table4[[#This Row],['[4']]],FIND("x",Table4[[#This Row],['[4']]],1)+2,FIND("x",Table4[[#This Row],['[4']]],7)-(FIND("x",Table4[[#This Row],['[4']]],1)+2))</f>
        <v xml:space="preserve">350 </v>
      </c>
      <c r="R166" s="2" t="str">
        <f>RIGHT(Table4[[#This Row],['[4']]],LEN(Table4[[#This Row],['[4']]])-(FIND("x",Table4[[#This Row],['[4']]],7)+1))</f>
        <v>740</v>
      </c>
      <c r="S166" s="2"/>
      <c r="T166" s="2">
        <f t="shared" si="2"/>
        <v>9.3240000000000003E-2</v>
      </c>
    </row>
    <row r="167" spans="1:20" ht="30" x14ac:dyDescent="0.25">
      <c r="A167" s="13">
        <v>162</v>
      </c>
      <c r="B167" s="1" t="s">
        <v>933</v>
      </c>
      <c r="C167" s="13" t="s">
        <v>7</v>
      </c>
      <c r="D167" s="13" t="s">
        <v>934</v>
      </c>
      <c r="E167" s="13">
        <v>15</v>
      </c>
      <c r="F167" s="16">
        <v>1</v>
      </c>
      <c r="G167" s="16" t="s">
        <v>823</v>
      </c>
      <c r="H167" s="13" t="s">
        <v>811</v>
      </c>
      <c r="I167" s="13" t="s">
        <v>72</v>
      </c>
      <c r="J167" s="13" t="s">
        <v>1307</v>
      </c>
      <c r="K167" s="13" t="s">
        <v>72</v>
      </c>
      <c r="L167" s="13" t="s">
        <v>1308</v>
      </c>
      <c r="M167" s="30" t="s">
        <v>1818</v>
      </c>
      <c r="N167" s="13"/>
      <c r="O167" s="1" t="s">
        <v>275</v>
      </c>
      <c r="P167" s="2" t="str">
        <f>LEFT(Table4[[#This Row],['[4']]],FIND(" ",Table4[[#This Row],['[4']]],1)-1)</f>
        <v>272</v>
      </c>
      <c r="Q167" s="2" t="str">
        <f>MID(Table4[[#This Row],['[4']]],FIND("x",Table4[[#This Row],['[4']]],1)+2,FIND("x",Table4[[#This Row],['[4']]],7)-(FIND("x",Table4[[#This Row],['[4']]],1)+2))</f>
        <v xml:space="preserve">313 </v>
      </c>
      <c r="R167" s="2" t="str">
        <f>RIGHT(Table4[[#This Row],['[4']]],LEN(Table4[[#This Row],['[4']]])-(FIND("x",Table4[[#This Row],['[4']]],7)+1))</f>
        <v>945</v>
      </c>
      <c r="S167" s="2"/>
      <c r="T167" s="2">
        <f t="shared" si="2"/>
        <v>8.0453520000000001E-2</v>
      </c>
    </row>
    <row r="168" spans="1:20" ht="30" x14ac:dyDescent="0.25">
      <c r="A168" s="30">
        <v>163</v>
      </c>
      <c r="B168" s="1" t="s">
        <v>933</v>
      </c>
      <c r="C168" s="30" t="s">
        <v>7</v>
      </c>
      <c r="D168" s="30" t="s">
        <v>1825</v>
      </c>
      <c r="E168" s="30">
        <v>15</v>
      </c>
      <c r="F168" s="16">
        <v>1</v>
      </c>
      <c r="G168" s="16" t="s">
        <v>1827</v>
      </c>
      <c r="H168" s="30" t="s">
        <v>811</v>
      </c>
      <c r="I168" s="30" t="s">
        <v>72</v>
      </c>
      <c r="J168" s="30">
        <v>718</v>
      </c>
      <c r="K168" s="30">
        <v>7</v>
      </c>
      <c r="L168" s="30">
        <v>702</v>
      </c>
      <c r="M168" s="30" t="s">
        <v>1818</v>
      </c>
      <c r="N168" s="30"/>
      <c r="O168" s="1" t="s">
        <v>275</v>
      </c>
      <c r="P168" s="2" t="str">
        <f>LEFT(Table4[[#This Row],['[4']]],FIND(" ",Table4[[#This Row],['[4']]],1)-1)</f>
        <v>273</v>
      </c>
      <c r="Q168" s="2" t="str">
        <f>MID(Table4[[#This Row],['[4']]],FIND("x",Table4[[#This Row],['[4']]],1)+2,FIND("x",Table4[[#This Row],['[4']]],7)-(FIND("x",Table4[[#This Row],['[4']]],1)+2))</f>
        <v xml:space="preserve">313 </v>
      </c>
      <c r="R168" s="2" t="str">
        <f>RIGHT(Table4[[#This Row],['[4']]],LEN(Table4[[#This Row],['[4']]])-(FIND("x",Table4[[#This Row],['[4']]],7)+1))</f>
        <v>945</v>
      </c>
      <c r="S168" s="2"/>
      <c r="T168" s="2">
        <f t="shared" ref="T168" si="3">P168*Q168*R168/1000000000</f>
        <v>8.0749304999999993E-2</v>
      </c>
    </row>
    <row r="169" spans="1:20" ht="30" x14ac:dyDescent="0.25">
      <c r="A169" s="30">
        <v>164</v>
      </c>
      <c r="B169" s="1" t="s">
        <v>77</v>
      </c>
      <c r="C169" s="30" t="s">
        <v>7</v>
      </c>
      <c r="D169" s="30" t="s">
        <v>1836</v>
      </c>
      <c r="E169" s="30">
        <v>70</v>
      </c>
      <c r="F169" s="16">
        <v>1</v>
      </c>
      <c r="G169" s="16" t="s">
        <v>1827</v>
      </c>
      <c r="H169" s="30" t="s">
        <v>811</v>
      </c>
      <c r="I169" s="30" t="s">
        <v>72</v>
      </c>
      <c r="J169" s="30">
        <v>718</v>
      </c>
      <c r="K169" s="30">
        <v>7</v>
      </c>
      <c r="L169" s="30">
        <v>702</v>
      </c>
      <c r="M169" s="30" t="s">
        <v>1818</v>
      </c>
      <c r="N169" s="30"/>
      <c r="P169" s="2" t="str">
        <f>LEFT(Table4[[#This Row],['[4']]],FIND(" ",Table4[[#This Row],['[4']]],1)-1)</f>
        <v>700</v>
      </c>
      <c r="Q169" s="2" t="str">
        <f>MID(Table4[[#This Row],['[4']]],FIND("x",Table4[[#This Row],['[4']]],1)+2,FIND("x",Table4[[#This Row],['[4']]],7)-(FIND("x",Table4[[#This Row],['[4']]],1)+2))</f>
        <v xml:space="preserve">700 </v>
      </c>
      <c r="R169" s="2" t="str">
        <f>RIGHT(Table4[[#This Row],['[4']]],LEN(Table4[[#This Row],['[4']]])-(FIND("x",Table4[[#This Row],['[4']]],7)+1))</f>
        <v>1500</v>
      </c>
      <c r="S169" s="2"/>
      <c r="T169" s="2">
        <f t="shared" ref="T169" si="4">P169*Q169*R169/1000000000</f>
        <v>0.73499999999999999</v>
      </c>
    </row>
    <row r="170" spans="1:20" ht="30" x14ac:dyDescent="0.25">
      <c r="A170" s="30">
        <v>165</v>
      </c>
      <c r="B170" s="1" t="s">
        <v>1826</v>
      </c>
      <c r="C170" s="30" t="s">
        <v>11</v>
      </c>
      <c r="D170" s="30" t="s">
        <v>1825</v>
      </c>
      <c r="E170" s="30">
        <v>30</v>
      </c>
      <c r="F170" s="16">
        <v>60</v>
      </c>
      <c r="G170" s="16" t="s">
        <v>1827</v>
      </c>
      <c r="H170" s="30" t="s">
        <v>811</v>
      </c>
      <c r="I170" s="30">
        <v>7</v>
      </c>
      <c r="J170" s="30">
        <v>718</v>
      </c>
      <c r="K170" s="30">
        <v>7</v>
      </c>
      <c r="L170" s="30">
        <v>702</v>
      </c>
      <c r="M170" s="30" t="s">
        <v>1818</v>
      </c>
      <c r="N170" s="30"/>
      <c r="O170" s="1" t="s">
        <v>275</v>
      </c>
      <c r="P170" s="2" t="str">
        <f>LEFT(Table4[[#This Row],['[4']]],FIND(" ",Table4[[#This Row],['[4']]],1)-1)</f>
        <v>273</v>
      </c>
      <c r="Q170" s="2" t="str">
        <f>MID(Table4[[#This Row],['[4']]],FIND("x",Table4[[#This Row],['[4']]],1)+2,FIND("x",Table4[[#This Row],['[4']]],7)-(FIND("x",Table4[[#This Row],['[4']]],1)+2))</f>
        <v xml:space="preserve">313 </v>
      </c>
      <c r="R170" s="2" t="str">
        <f>RIGHT(Table4[[#This Row],['[4']]],LEN(Table4[[#This Row],['[4']]])-(FIND("x",Table4[[#This Row],['[4']]],7)+1))</f>
        <v>945</v>
      </c>
      <c r="S170" s="2"/>
      <c r="T170" s="2">
        <f t="shared" ref="T170" si="5">P170*Q170*R170/1000000000</f>
        <v>8.0749304999999993E-2</v>
      </c>
    </row>
    <row r="171" spans="1:20" ht="30" x14ac:dyDescent="0.25">
      <c r="A171" s="39"/>
      <c r="B171" s="1" t="s">
        <v>810</v>
      </c>
      <c r="C171" s="31"/>
      <c r="D171" s="37" t="str">
        <f>CONCATENATE(ROUND(SUMPRODUCT(Table4['[6']],T6:T170),2)," m3")</f>
        <v>180,9 m3</v>
      </c>
      <c r="E171" s="37" t="str">
        <f>CONCATENATE(ROUND(SUMPRODUCT(Table4['[5']],Table4['[6']]),0)," kg")</f>
        <v>23066 kg</v>
      </c>
      <c r="F171" s="38">
        <f>SUBTOTAL(109,Table4['[6']])</f>
        <v>1292.6026975742345</v>
      </c>
      <c r="G171" s="16"/>
      <c r="H171" s="31"/>
      <c r="I171" s="31"/>
      <c r="J171" s="31"/>
      <c r="K171" s="31"/>
      <c r="L171" s="31"/>
      <c r="M171" s="31"/>
      <c r="N171" s="31"/>
      <c r="O171" s="1" t="s">
        <v>275</v>
      </c>
    </row>
    <row r="172" spans="1:20" x14ac:dyDescent="0.25">
      <c r="A172" s="13"/>
      <c r="C172" s="13"/>
      <c r="D172" s="13"/>
      <c r="E172" s="13"/>
      <c r="F172" s="13"/>
      <c r="G172" s="13"/>
      <c r="H172" s="13"/>
      <c r="I172" s="13"/>
      <c r="J172" s="13"/>
      <c r="K172" s="13"/>
      <c r="L172" s="13"/>
      <c r="M172" s="13"/>
      <c r="N172"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167 I168:I169" numberStoredAsText="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22"/>
  <sheetViews>
    <sheetView zoomScaleNormal="100" zoomScaleSheetLayoutView="100" workbookViewId="0">
      <pane ySplit="5" topLeftCell="A6" activePane="bottomLeft" state="frozen"/>
      <selection pane="bottomLeft" sqref="A1:N1"/>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3" width="11.42578125" style="1" customWidth="1"/>
    <col min="14" max="14" width="24.7109375" style="1" customWidth="1"/>
    <col min="15" max="15" width="8.85546875" style="1"/>
    <col min="16" max="20" width="0" style="1" hidden="1" customWidth="1"/>
    <col min="21" max="16384" width="8.85546875" style="1"/>
  </cols>
  <sheetData>
    <row r="1" spans="1:20" ht="18.75" x14ac:dyDescent="0.25">
      <c r="A1" s="47" t="str">
        <f>KOPSAVILKUMS!B11</f>
        <v>Burtnieku iela 1</v>
      </c>
      <c r="B1" s="47"/>
      <c r="C1" s="47"/>
      <c r="D1" s="47"/>
      <c r="E1" s="47"/>
      <c r="F1" s="47"/>
      <c r="G1" s="47"/>
      <c r="H1" s="47"/>
      <c r="I1" s="47"/>
      <c r="J1" s="47"/>
      <c r="K1" s="47"/>
      <c r="L1" s="47"/>
      <c r="M1" s="47"/>
      <c r="N1" s="47"/>
    </row>
    <row r="2" spans="1:20" x14ac:dyDescent="0.25">
      <c r="A2" s="31"/>
      <c r="B2" s="31"/>
      <c r="C2" s="31"/>
      <c r="D2" s="31"/>
      <c r="E2" s="31"/>
      <c r="F2" s="31"/>
      <c r="G2" s="31"/>
      <c r="H2" s="31"/>
      <c r="I2" s="31"/>
      <c r="J2" s="31"/>
      <c r="K2" s="31"/>
      <c r="L2" s="31"/>
      <c r="M2" s="31"/>
      <c r="N2" s="31"/>
    </row>
    <row r="3" spans="1:20" s="13" customFormat="1" ht="30" x14ac:dyDescent="0.25">
      <c r="A3" s="48" t="s">
        <v>270</v>
      </c>
      <c r="B3" s="48" t="s">
        <v>2061</v>
      </c>
      <c r="C3" s="48" t="s">
        <v>6</v>
      </c>
      <c r="D3" s="48" t="s">
        <v>271</v>
      </c>
      <c r="E3" s="48" t="s">
        <v>17</v>
      </c>
      <c r="F3" s="48" t="s">
        <v>272</v>
      </c>
      <c r="G3" s="48" t="s">
        <v>279</v>
      </c>
      <c r="H3" s="49" t="s">
        <v>2060</v>
      </c>
      <c r="I3" s="49"/>
      <c r="J3" s="49"/>
      <c r="K3" s="49" t="s">
        <v>4</v>
      </c>
      <c r="L3" s="49"/>
      <c r="M3" s="48" t="s">
        <v>273</v>
      </c>
      <c r="N3" s="48" t="s">
        <v>274</v>
      </c>
      <c r="O3" s="1" t="s">
        <v>275</v>
      </c>
    </row>
    <row r="4" spans="1:20" s="13" customFormat="1" x14ac:dyDescent="0.25">
      <c r="A4" s="48"/>
      <c r="B4" s="48"/>
      <c r="C4" s="48"/>
      <c r="D4" s="48"/>
      <c r="E4" s="48"/>
      <c r="F4" s="48"/>
      <c r="G4" s="48"/>
      <c r="H4" s="15" t="s">
        <v>1</v>
      </c>
      <c r="I4" s="15" t="s">
        <v>2</v>
      </c>
      <c r="J4" s="15" t="s">
        <v>3</v>
      </c>
      <c r="K4" s="15" t="s">
        <v>2</v>
      </c>
      <c r="L4" s="15" t="s">
        <v>3</v>
      </c>
      <c r="M4" s="48"/>
      <c r="N4" s="48"/>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45" x14ac:dyDescent="0.25">
      <c r="A6" s="13">
        <v>1</v>
      </c>
      <c r="B6" s="1" t="s">
        <v>1145</v>
      </c>
      <c r="C6" s="13" t="s">
        <v>7</v>
      </c>
      <c r="D6" s="13" t="s">
        <v>977</v>
      </c>
      <c r="E6" s="13">
        <v>10</v>
      </c>
      <c r="F6" s="16">
        <v>1</v>
      </c>
      <c r="G6" s="16" t="s">
        <v>823</v>
      </c>
      <c r="H6" s="13" t="s">
        <v>1433</v>
      </c>
      <c r="I6" s="13" t="s">
        <v>25</v>
      </c>
      <c r="J6" s="13" t="s">
        <v>1146</v>
      </c>
      <c r="K6" s="13" t="s">
        <v>104</v>
      </c>
      <c r="L6" s="13" t="s">
        <v>1147</v>
      </c>
      <c r="M6" s="30" t="s">
        <v>1818</v>
      </c>
      <c r="N6" s="13" t="s">
        <v>282</v>
      </c>
      <c r="O6" s="1" t="s">
        <v>275</v>
      </c>
      <c r="P6" s="2" t="str">
        <f>LEFT(Table5[[#This Row],['[4']]],FIND(" ",Table5[[#This Row],['[4']]],1)-1)</f>
        <v>200</v>
      </c>
      <c r="Q6" s="2" t="str">
        <f>MID(Table5[[#This Row],['[4']]],FIND("x",Table5[[#This Row],['[4']]],1)+2,FIND("x",Table5[[#This Row],['[4']]],7)-(FIND("x",Table5[[#This Row],['[4']]],1)+2))</f>
        <v xml:space="preserve">450 </v>
      </c>
      <c r="R6" s="2" t="str">
        <f>RIGHT(Table5[[#This Row],['[4']]],LEN(Table5[[#This Row],['[4']]])-(FIND("x",Table5[[#This Row],['[4']]],7)+1))</f>
        <v>400</v>
      </c>
      <c r="S6" s="2"/>
      <c r="T6" s="2">
        <f t="shared" ref="T6:T19" si="0">P6*Q6*R6/1000000000</f>
        <v>3.5999999999999997E-2</v>
      </c>
    </row>
    <row r="7" spans="1:20" ht="45" x14ac:dyDescent="0.25">
      <c r="A7" s="13">
        <v>2</v>
      </c>
      <c r="B7" s="1" t="s">
        <v>1148</v>
      </c>
      <c r="C7" s="13" t="s">
        <v>7</v>
      </c>
      <c r="D7" s="13" t="s">
        <v>973</v>
      </c>
      <c r="E7" s="13">
        <v>2</v>
      </c>
      <c r="F7" s="16">
        <v>1</v>
      </c>
      <c r="G7" s="16" t="s">
        <v>823</v>
      </c>
      <c r="H7" s="13" t="s">
        <v>1433</v>
      </c>
      <c r="I7" s="13" t="s">
        <v>25</v>
      </c>
      <c r="J7" s="13" t="s">
        <v>1146</v>
      </c>
      <c r="K7" s="13" t="s">
        <v>104</v>
      </c>
      <c r="L7" s="13" t="s">
        <v>1147</v>
      </c>
      <c r="M7" s="30" t="s">
        <v>1818</v>
      </c>
      <c r="N7" s="13" t="s">
        <v>282</v>
      </c>
      <c r="O7" s="1" t="s">
        <v>275</v>
      </c>
      <c r="P7" s="2" t="str">
        <f>LEFT(Table5[[#This Row],['[4']]],FIND(" ",Table5[[#This Row],['[4']]],1)-1)</f>
        <v>300</v>
      </c>
      <c r="Q7" s="2" t="str">
        <f>MID(Table5[[#This Row],['[4']]],FIND("x",Table5[[#This Row],['[4']]],1)+2,FIND("x",Table5[[#This Row],['[4']]],7)-(FIND("x",Table5[[#This Row],['[4']]],1)+2))</f>
        <v xml:space="preserve">200 </v>
      </c>
      <c r="R7" s="2" t="str">
        <f>RIGHT(Table5[[#This Row],['[4']]],LEN(Table5[[#This Row],['[4']]])-(FIND("x",Table5[[#This Row],['[4']]],7)+1))</f>
        <v>100</v>
      </c>
      <c r="S7" s="2"/>
      <c r="T7" s="2">
        <f t="shared" si="0"/>
        <v>6.0000000000000001E-3</v>
      </c>
    </row>
    <row r="8" spans="1:20" ht="45" x14ac:dyDescent="0.25">
      <c r="A8" s="13">
        <v>3</v>
      </c>
      <c r="B8" s="1" t="s">
        <v>976</v>
      </c>
      <c r="C8" s="13" t="s">
        <v>7</v>
      </c>
      <c r="D8" s="13" t="s">
        <v>977</v>
      </c>
      <c r="E8" s="13">
        <v>10</v>
      </c>
      <c r="F8" s="16">
        <v>1</v>
      </c>
      <c r="G8" s="16" t="s">
        <v>823</v>
      </c>
      <c r="H8" s="13" t="s">
        <v>1433</v>
      </c>
      <c r="I8" s="13" t="s">
        <v>25</v>
      </c>
      <c r="J8" s="13" t="s">
        <v>1146</v>
      </c>
      <c r="K8" s="13" t="s">
        <v>104</v>
      </c>
      <c r="L8" s="13" t="s">
        <v>1147</v>
      </c>
      <c r="M8" s="30" t="s">
        <v>1818</v>
      </c>
      <c r="N8" s="13" t="s">
        <v>282</v>
      </c>
      <c r="O8" s="1" t="s">
        <v>275</v>
      </c>
      <c r="P8" s="2" t="str">
        <f>LEFT(Table5[[#This Row],['[4']]],FIND(" ",Table5[[#This Row],['[4']]],1)-1)</f>
        <v>200</v>
      </c>
      <c r="Q8" s="2" t="str">
        <f>MID(Table5[[#This Row],['[4']]],FIND("x",Table5[[#This Row],['[4']]],1)+2,FIND("x",Table5[[#This Row],['[4']]],7)-(FIND("x",Table5[[#This Row],['[4']]],1)+2))</f>
        <v xml:space="preserve">450 </v>
      </c>
      <c r="R8" s="2" t="str">
        <f>RIGHT(Table5[[#This Row],['[4']]],LEN(Table5[[#This Row],['[4']]])-(FIND("x",Table5[[#This Row],['[4']]],7)+1))</f>
        <v>400</v>
      </c>
      <c r="S8" s="2"/>
      <c r="T8" s="2">
        <f t="shared" si="0"/>
        <v>3.5999999999999997E-2</v>
      </c>
    </row>
    <row r="9" spans="1:20" ht="30" x14ac:dyDescent="0.25">
      <c r="A9" s="13">
        <v>4</v>
      </c>
      <c r="B9" s="1" t="s">
        <v>1149</v>
      </c>
      <c r="C9" s="13" t="s">
        <v>8</v>
      </c>
      <c r="D9" s="13" t="s">
        <v>1150</v>
      </c>
      <c r="E9" s="13">
        <v>6</v>
      </c>
      <c r="F9" s="16">
        <v>17</v>
      </c>
      <c r="G9" s="16" t="s">
        <v>823</v>
      </c>
      <c r="H9" s="13" t="s">
        <v>1433</v>
      </c>
      <c r="I9" s="13" t="s">
        <v>25</v>
      </c>
      <c r="J9" s="13" t="s">
        <v>2074</v>
      </c>
      <c r="K9" s="13" t="s">
        <v>104</v>
      </c>
      <c r="L9" s="13" t="s">
        <v>1151</v>
      </c>
      <c r="M9" s="30" t="s">
        <v>1818</v>
      </c>
      <c r="N9" s="13" t="s">
        <v>282</v>
      </c>
      <c r="O9" s="1" t="s">
        <v>275</v>
      </c>
      <c r="P9" s="2" t="str">
        <f>LEFT(Table5[[#This Row],['[4']]],FIND(" ",Table5[[#This Row],['[4']]],1)-1)</f>
        <v>750</v>
      </c>
      <c r="Q9" s="2" t="str">
        <f>MID(Table5[[#This Row],['[4']]],FIND("x",Table5[[#This Row],['[4']]],1)+2,FIND("x",Table5[[#This Row],['[4']]],7)-(FIND("x",Table5[[#This Row],['[4']]],1)+2))</f>
        <v xml:space="preserve">300 </v>
      </c>
      <c r="R9" s="2" t="str">
        <f>RIGHT(Table5[[#This Row],['[4']]],LEN(Table5[[#This Row],['[4']]])-(FIND("x",Table5[[#This Row],['[4']]],7)+1))</f>
        <v>550</v>
      </c>
      <c r="S9" s="2"/>
      <c r="T9" s="2">
        <f t="shared" si="0"/>
        <v>0.12375</v>
      </c>
    </row>
    <row r="10" spans="1:20" ht="30" x14ac:dyDescent="0.25">
      <c r="A10" s="13">
        <v>5</v>
      </c>
      <c r="B10" s="1" t="s">
        <v>1152</v>
      </c>
      <c r="C10" s="13" t="s">
        <v>8</v>
      </c>
      <c r="D10" s="13" t="s">
        <v>1153</v>
      </c>
      <c r="E10" s="13">
        <v>1</v>
      </c>
      <c r="F10" s="16">
        <v>17</v>
      </c>
      <c r="G10" s="16" t="s">
        <v>823</v>
      </c>
      <c r="H10" s="13" t="s">
        <v>1433</v>
      </c>
      <c r="I10" s="13" t="s">
        <v>25</v>
      </c>
      <c r="J10" s="31" t="s">
        <v>2074</v>
      </c>
      <c r="K10" s="13" t="s">
        <v>104</v>
      </c>
      <c r="L10" s="13" t="s">
        <v>1151</v>
      </c>
      <c r="M10" s="30" t="s">
        <v>1818</v>
      </c>
      <c r="N10" s="13" t="s">
        <v>282</v>
      </c>
      <c r="O10" s="1" t="s">
        <v>275</v>
      </c>
      <c r="P10" s="2" t="str">
        <f>LEFT(Table5[[#This Row],['[4']]],FIND(" ",Table5[[#This Row],['[4']]],1)-1)</f>
        <v>300</v>
      </c>
      <c r="Q10" s="2" t="str">
        <f>MID(Table5[[#This Row],['[4']]],FIND("x",Table5[[#This Row],['[4']]],1)+2,FIND("x",Table5[[#This Row],['[4']]],7)-(FIND("x",Table5[[#This Row],['[4']]],1)+2))</f>
        <v xml:space="preserve">300 </v>
      </c>
      <c r="R10" s="2" t="str">
        <f>RIGHT(Table5[[#This Row],['[4']]],LEN(Table5[[#This Row],['[4']]])-(FIND("x",Table5[[#This Row],['[4']]],7)+1))</f>
        <v>550</v>
      </c>
      <c r="S10" s="2"/>
      <c r="T10" s="2">
        <f t="shared" si="0"/>
        <v>4.9500000000000002E-2</v>
      </c>
    </row>
    <row r="11" spans="1:20" ht="30" x14ac:dyDescent="0.25">
      <c r="A11" s="13">
        <v>6</v>
      </c>
      <c r="B11" s="1" t="s">
        <v>1154</v>
      </c>
      <c r="C11" s="13" t="s">
        <v>8</v>
      </c>
      <c r="D11" s="13" t="s">
        <v>1155</v>
      </c>
      <c r="E11" s="13">
        <v>2</v>
      </c>
      <c r="F11" s="16">
        <v>10</v>
      </c>
      <c r="G11" s="16" t="s">
        <v>823</v>
      </c>
      <c r="H11" s="13" t="s">
        <v>1433</v>
      </c>
      <c r="I11" s="13" t="s">
        <v>25</v>
      </c>
      <c r="J11" s="31" t="s">
        <v>2074</v>
      </c>
      <c r="K11" s="13" t="s">
        <v>104</v>
      </c>
      <c r="L11" s="13" t="s">
        <v>1151</v>
      </c>
      <c r="M11" s="30" t="s">
        <v>1818</v>
      </c>
      <c r="N11" s="13" t="s">
        <v>282</v>
      </c>
      <c r="O11" s="1" t="s">
        <v>275</v>
      </c>
      <c r="P11" s="2" t="str">
        <f>LEFT(Table5[[#This Row],['[4']]],FIND(" ",Table5[[#This Row],['[4']]],1)-1)</f>
        <v>750</v>
      </c>
      <c r="Q11" s="2" t="str">
        <f>MID(Table5[[#This Row],['[4']]],FIND("x",Table5[[#This Row],['[4']]],1)+2,FIND("x",Table5[[#This Row],['[4']]],7)-(FIND("x",Table5[[#This Row],['[4']]],1)+2))</f>
        <v xml:space="preserve">280 </v>
      </c>
      <c r="R11" s="2" t="str">
        <f>RIGHT(Table5[[#This Row],['[4']]],LEN(Table5[[#This Row],['[4']]])-(FIND("x",Table5[[#This Row],['[4']]],7)+1))</f>
        <v>950</v>
      </c>
      <c r="S11" s="2"/>
      <c r="T11" s="2">
        <f t="shared" si="0"/>
        <v>0.19950000000000001</v>
      </c>
    </row>
    <row r="12" spans="1:20" ht="30" x14ac:dyDescent="0.25">
      <c r="A12" s="13">
        <v>7</v>
      </c>
      <c r="B12" s="1" t="s">
        <v>0</v>
      </c>
      <c r="C12" s="13" t="s">
        <v>8</v>
      </c>
      <c r="D12" s="13" t="s">
        <v>1156</v>
      </c>
      <c r="E12" s="13">
        <v>7</v>
      </c>
      <c r="F12" s="16">
        <v>1</v>
      </c>
      <c r="G12" s="16" t="s">
        <v>823</v>
      </c>
      <c r="H12" s="13" t="s">
        <v>1433</v>
      </c>
      <c r="I12" s="13" t="s">
        <v>25</v>
      </c>
      <c r="J12" s="31" t="s">
        <v>2074</v>
      </c>
      <c r="K12" s="13" t="s">
        <v>104</v>
      </c>
      <c r="L12" s="13" t="s">
        <v>1151</v>
      </c>
      <c r="M12" s="30" t="s">
        <v>1818</v>
      </c>
      <c r="N12" s="13" t="s">
        <v>282</v>
      </c>
      <c r="O12" s="1" t="s">
        <v>275</v>
      </c>
      <c r="P12" s="2" t="str">
        <f>LEFT(Table5[[#This Row],['[4']]],FIND(" ",Table5[[#This Row],['[4']]],1)-1)</f>
        <v>1000</v>
      </c>
      <c r="Q12" s="2" t="str">
        <f>MID(Table5[[#This Row],['[4']]],FIND("x",Table5[[#This Row],['[4']]],1)+2,FIND("x",Table5[[#This Row],['[4']]],7)-(FIND("x",Table5[[#This Row],['[4']]],1)+2))</f>
        <v xml:space="preserve">600 </v>
      </c>
      <c r="R12" s="2" t="str">
        <f>RIGHT(Table5[[#This Row],['[4']]],LEN(Table5[[#This Row],['[4']]])-(FIND("x",Table5[[#This Row],['[4']]],7)+1))</f>
        <v>750</v>
      </c>
      <c r="S12" s="2"/>
      <c r="T12" s="2">
        <f t="shared" si="0"/>
        <v>0.45</v>
      </c>
    </row>
    <row r="13" spans="1:20" ht="30" x14ac:dyDescent="0.25">
      <c r="A13" s="13">
        <v>8</v>
      </c>
      <c r="B13" s="1" t="s">
        <v>1157</v>
      </c>
      <c r="C13" s="13" t="s">
        <v>8</v>
      </c>
      <c r="D13" s="13" t="s">
        <v>1158</v>
      </c>
      <c r="E13" s="13">
        <v>10</v>
      </c>
      <c r="F13" s="16">
        <v>1</v>
      </c>
      <c r="G13" s="16" t="s">
        <v>823</v>
      </c>
      <c r="H13" s="13" t="s">
        <v>1433</v>
      </c>
      <c r="I13" s="13" t="s">
        <v>25</v>
      </c>
      <c r="J13" s="31" t="s">
        <v>2074</v>
      </c>
      <c r="K13" s="13" t="s">
        <v>104</v>
      </c>
      <c r="L13" s="13" t="s">
        <v>1159</v>
      </c>
      <c r="M13" s="30" t="s">
        <v>1818</v>
      </c>
      <c r="N13" s="13" t="s">
        <v>282</v>
      </c>
      <c r="O13" s="1" t="s">
        <v>275</v>
      </c>
      <c r="P13" s="2" t="str">
        <f>LEFT(Table5[[#This Row],['[4']]],FIND(" ",Table5[[#This Row],['[4']]],1)-1)</f>
        <v>1000</v>
      </c>
      <c r="Q13" s="2" t="str">
        <f>MID(Table5[[#This Row],['[4']]],FIND("x",Table5[[#This Row],['[4']]],1)+2,FIND("x",Table5[[#This Row],['[4']]],7)-(FIND("x",Table5[[#This Row],['[4']]],1)+2))</f>
        <v xml:space="preserve">1000 </v>
      </c>
      <c r="R13" s="2" t="str">
        <f>RIGHT(Table5[[#This Row],['[4']]],LEN(Table5[[#This Row],['[4']]])-(FIND("x",Table5[[#This Row],['[4']]],7)+1))</f>
        <v>2000</v>
      </c>
      <c r="S13" s="2"/>
      <c r="T13" s="2">
        <f t="shared" si="0"/>
        <v>2</v>
      </c>
    </row>
    <row r="14" spans="1:20" ht="45" x14ac:dyDescent="0.25">
      <c r="A14" s="13">
        <v>9</v>
      </c>
      <c r="B14" s="1" t="s">
        <v>164</v>
      </c>
      <c r="C14" s="13" t="s">
        <v>8</v>
      </c>
      <c r="D14" s="13" t="s">
        <v>1160</v>
      </c>
      <c r="E14" s="13">
        <v>5</v>
      </c>
      <c r="F14" s="16">
        <v>1</v>
      </c>
      <c r="G14" s="16" t="s">
        <v>823</v>
      </c>
      <c r="H14" s="13" t="s">
        <v>1433</v>
      </c>
      <c r="I14" s="13" t="s">
        <v>25</v>
      </c>
      <c r="J14" s="13" t="s">
        <v>1146</v>
      </c>
      <c r="K14" s="13" t="s">
        <v>104</v>
      </c>
      <c r="L14" s="13" t="s">
        <v>1159</v>
      </c>
      <c r="M14" s="30" t="s">
        <v>1818</v>
      </c>
      <c r="N14" s="13" t="s">
        <v>282</v>
      </c>
      <c r="O14" s="1" t="s">
        <v>275</v>
      </c>
      <c r="P14" s="2" t="str">
        <f>LEFT(Table5[[#This Row],['[4']]],FIND(" ",Table5[[#This Row],['[4']]],1)-1)</f>
        <v>450</v>
      </c>
      <c r="Q14" s="2" t="str">
        <f>MID(Table5[[#This Row],['[4']]],FIND("x",Table5[[#This Row],['[4']]],1)+2,FIND("x",Table5[[#This Row],['[4']]],7)-(FIND("x",Table5[[#This Row],['[4']]],1)+2))</f>
        <v xml:space="preserve">500 </v>
      </c>
      <c r="R14" s="2" t="str">
        <f>RIGHT(Table5[[#This Row],['[4']]],LEN(Table5[[#This Row],['[4']]])-(FIND("x",Table5[[#This Row],['[4']]],7)+1))</f>
        <v>2200</v>
      </c>
      <c r="S14" s="2"/>
      <c r="T14" s="2">
        <f t="shared" si="0"/>
        <v>0.495</v>
      </c>
    </row>
    <row r="15" spans="1:20" ht="45" x14ac:dyDescent="0.25">
      <c r="A15" s="13">
        <v>10</v>
      </c>
      <c r="B15" s="1" t="s">
        <v>1161</v>
      </c>
      <c r="C15" s="13" t="s">
        <v>8</v>
      </c>
      <c r="D15" s="13" t="s">
        <v>1162</v>
      </c>
      <c r="E15" s="13">
        <v>15</v>
      </c>
      <c r="F15" s="16">
        <v>1</v>
      </c>
      <c r="G15" s="16" t="s">
        <v>823</v>
      </c>
      <c r="H15" s="13" t="s">
        <v>1433</v>
      </c>
      <c r="I15" s="13" t="s">
        <v>25</v>
      </c>
      <c r="J15" s="13" t="s">
        <v>1146</v>
      </c>
      <c r="K15" s="13" t="s">
        <v>104</v>
      </c>
      <c r="L15" s="13" t="s">
        <v>1147</v>
      </c>
      <c r="M15" s="30" t="s">
        <v>1818</v>
      </c>
      <c r="N15" s="13" t="s">
        <v>282</v>
      </c>
      <c r="O15" s="1" t="s">
        <v>275</v>
      </c>
      <c r="P15" s="2" t="str">
        <f>LEFT(Table5[[#This Row],['[4']]],FIND(" ",Table5[[#This Row],['[4']]],1)-1)</f>
        <v>2000</v>
      </c>
      <c r="Q15" s="2" t="str">
        <f>MID(Table5[[#This Row],['[4']]],FIND("x",Table5[[#This Row],['[4']]],1)+2,FIND("x",Table5[[#This Row],['[4']]],7)-(FIND("x",Table5[[#This Row],['[4']]],1)+2))</f>
        <v xml:space="preserve">650 </v>
      </c>
      <c r="R15" s="2" t="str">
        <f>RIGHT(Table5[[#This Row],['[4']]],LEN(Table5[[#This Row],['[4']]])-(FIND("x",Table5[[#This Row],['[4']]],7)+1))</f>
        <v>1000</v>
      </c>
      <c r="S15" s="2"/>
      <c r="T15" s="2">
        <f t="shared" si="0"/>
        <v>1.3</v>
      </c>
    </row>
    <row r="16" spans="1:20" ht="45" x14ac:dyDescent="0.25">
      <c r="A16" s="13">
        <v>11</v>
      </c>
      <c r="B16" s="1" t="s">
        <v>1163</v>
      </c>
      <c r="C16" s="13" t="s">
        <v>8</v>
      </c>
      <c r="D16" s="13" t="s">
        <v>1164</v>
      </c>
      <c r="E16" s="13">
        <v>3</v>
      </c>
      <c r="F16" s="16">
        <v>1</v>
      </c>
      <c r="G16" s="16" t="s">
        <v>823</v>
      </c>
      <c r="H16" s="13" t="s">
        <v>1433</v>
      </c>
      <c r="I16" s="13" t="s">
        <v>25</v>
      </c>
      <c r="J16" s="13" t="s">
        <v>1146</v>
      </c>
      <c r="K16" s="13" t="s">
        <v>104</v>
      </c>
      <c r="L16" s="13" t="s">
        <v>1147</v>
      </c>
      <c r="M16" s="30" t="s">
        <v>1818</v>
      </c>
      <c r="N16" s="13" t="s">
        <v>282</v>
      </c>
      <c r="O16" s="1" t="s">
        <v>275</v>
      </c>
      <c r="P16" s="2" t="str">
        <f>LEFT(Table5[[#This Row],['[4']]],FIND(" ",Table5[[#This Row],['[4']]],1)-1)</f>
        <v>450</v>
      </c>
      <c r="Q16" s="2" t="str">
        <f>MID(Table5[[#This Row],['[4']]],FIND("x",Table5[[#This Row],['[4']]],1)+2,FIND("x",Table5[[#This Row],['[4']]],7)-(FIND("x",Table5[[#This Row],['[4']]],1)+2))</f>
        <v xml:space="preserve">100 </v>
      </c>
      <c r="R16" s="2" t="str">
        <f>RIGHT(Table5[[#This Row],['[4']]],LEN(Table5[[#This Row],['[4']]])-(FIND("x",Table5[[#This Row],['[4']]],7)+1))</f>
        <v>2000</v>
      </c>
      <c r="S16" s="2"/>
      <c r="T16" s="2">
        <f t="shared" si="0"/>
        <v>0.09</v>
      </c>
    </row>
    <row r="17" spans="1:20" ht="30" x14ac:dyDescent="0.25">
      <c r="A17" s="13">
        <v>12</v>
      </c>
      <c r="B17" s="1" t="s">
        <v>1165</v>
      </c>
      <c r="C17" s="13" t="s">
        <v>8</v>
      </c>
      <c r="D17" s="13" t="s">
        <v>1166</v>
      </c>
      <c r="E17" s="13">
        <v>2</v>
      </c>
      <c r="F17" s="16">
        <v>2</v>
      </c>
      <c r="G17" s="16" t="s">
        <v>823</v>
      </c>
      <c r="H17" s="13" t="s">
        <v>1433</v>
      </c>
      <c r="I17" s="13" t="s">
        <v>25</v>
      </c>
      <c r="J17" s="31" t="s">
        <v>2074</v>
      </c>
      <c r="K17" s="13" t="s">
        <v>104</v>
      </c>
      <c r="L17" s="13" t="s">
        <v>1151</v>
      </c>
      <c r="M17" s="30" t="s">
        <v>1818</v>
      </c>
      <c r="N17" s="13" t="s">
        <v>282</v>
      </c>
      <c r="O17" s="1" t="s">
        <v>275</v>
      </c>
      <c r="P17" s="2" t="str">
        <f>LEFT(Table5[[#This Row],['[4']]],FIND(" ",Table5[[#This Row],['[4']]],1)-1)</f>
        <v>1800</v>
      </c>
      <c r="Q17" s="2" t="str">
        <f>MID(Table5[[#This Row],['[4']]],FIND("x",Table5[[#This Row],['[4']]],1)+2,FIND("x",Table5[[#This Row],['[4']]],7)-(FIND("x",Table5[[#This Row],['[4']]],1)+2))</f>
        <v xml:space="preserve">50 </v>
      </c>
      <c r="R17" s="2" t="str">
        <f>RIGHT(Table5[[#This Row],['[4']]],LEN(Table5[[#This Row],['[4']]])-(FIND("x",Table5[[#This Row],['[4']]],7)+1))</f>
        <v>1000</v>
      </c>
      <c r="S17" s="2"/>
      <c r="T17" s="2">
        <f t="shared" si="0"/>
        <v>0.09</v>
      </c>
    </row>
    <row r="18" spans="1:20" ht="30" x14ac:dyDescent="0.25">
      <c r="A18" s="13">
        <v>13</v>
      </c>
      <c r="B18" s="1" t="s">
        <v>1167</v>
      </c>
      <c r="C18" s="13" t="s">
        <v>15</v>
      </c>
      <c r="D18" s="13" t="s">
        <v>1168</v>
      </c>
      <c r="E18" s="13">
        <v>5</v>
      </c>
      <c r="F18" s="16">
        <v>1</v>
      </c>
      <c r="G18" s="16" t="s">
        <v>823</v>
      </c>
      <c r="H18" s="13" t="s">
        <v>1433</v>
      </c>
      <c r="I18" s="13" t="s">
        <v>25</v>
      </c>
      <c r="J18" s="31" t="s">
        <v>2074</v>
      </c>
      <c r="K18" s="13" t="s">
        <v>104</v>
      </c>
      <c r="L18" s="13" t="s">
        <v>1151</v>
      </c>
      <c r="M18" s="30" t="s">
        <v>1818</v>
      </c>
      <c r="N18" s="13" t="s">
        <v>282</v>
      </c>
      <c r="O18" s="1" t="s">
        <v>275</v>
      </c>
      <c r="P18" s="2" t="str">
        <f>LEFT(Table5[[#This Row],['[4']]],FIND(" ",Table5[[#This Row],['[4']]],1)-1)</f>
        <v>1500</v>
      </c>
      <c r="Q18" s="2" t="str">
        <f>MID(Table5[[#This Row],['[4']]],FIND("x",Table5[[#This Row],['[4']]],1)+2,FIND("x",Table5[[#This Row],['[4']]],7)-(FIND("x",Table5[[#This Row],['[4']]],1)+2))</f>
        <v xml:space="preserve">1000 </v>
      </c>
      <c r="R18" s="2" t="str">
        <f>RIGHT(Table5[[#This Row],['[4']]],LEN(Table5[[#This Row],['[4']]])-(FIND("x",Table5[[#This Row],['[4']]],7)+1))</f>
        <v>850</v>
      </c>
      <c r="S18" s="2"/>
      <c r="T18" s="2">
        <f t="shared" si="0"/>
        <v>1.2749999999999999</v>
      </c>
    </row>
    <row r="19" spans="1:20" ht="30" x14ac:dyDescent="0.25">
      <c r="A19" s="13">
        <v>14</v>
      </c>
      <c r="B19" s="1" t="s">
        <v>1169</v>
      </c>
      <c r="C19" s="13" t="s">
        <v>14</v>
      </c>
      <c r="D19" s="13" t="s">
        <v>1170</v>
      </c>
      <c r="E19" s="13">
        <v>20</v>
      </c>
      <c r="F19" s="16">
        <v>40</v>
      </c>
      <c r="G19" s="16" t="s">
        <v>823</v>
      </c>
      <c r="H19" s="13" t="s">
        <v>1433</v>
      </c>
      <c r="I19" s="13" t="s">
        <v>25</v>
      </c>
      <c r="J19" s="31" t="s">
        <v>2074</v>
      </c>
      <c r="K19" s="13" t="s">
        <v>104</v>
      </c>
      <c r="L19" s="13" t="s">
        <v>1151</v>
      </c>
      <c r="M19" s="30" t="s">
        <v>1818</v>
      </c>
      <c r="N19" s="13" t="s">
        <v>282</v>
      </c>
      <c r="O19" s="1" t="s">
        <v>275</v>
      </c>
      <c r="P19" s="2" t="str">
        <f>LEFT(Table5[[#This Row],['[4']]],FIND(" ",Table5[[#This Row],['[4']]],1)-1)</f>
        <v>420</v>
      </c>
      <c r="Q19" s="2" t="str">
        <f>MID(Table5[[#This Row],['[4']]],FIND("x",Table5[[#This Row],['[4']]],1)+2,FIND("x",Table5[[#This Row],['[4']]],7)-(FIND("x",Table5[[#This Row],['[4']]],1)+2))</f>
        <v xml:space="preserve">560 </v>
      </c>
      <c r="R19" s="2" t="str">
        <f>RIGHT(Table5[[#This Row],['[4']]],LEN(Table5[[#This Row],['[4']]])-(FIND("x",Table5[[#This Row],['[4']]],7)+1))</f>
        <v>560</v>
      </c>
      <c r="S19" s="2"/>
      <c r="T19" s="2">
        <f t="shared" si="0"/>
        <v>0.131712</v>
      </c>
    </row>
    <row r="20" spans="1:20" ht="45" x14ac:dyDescent="0.25">
      <c r="A20" s="13">
        <v>15</v>
      </c>
      <c r="B20" s="1" t="s">
        <v>1171</v>
      </c>
      <c r="C20" s="13" t="s">
        <v>11</v>
      </c>
      <c r="D20" s="13" t="s">
        <v>297</v>
      </c>
      <c r="E20" s="13">
        <v>40</v>
      </c>
      <c r="F20" s="16">
        <v>30</v>
      </c>
      <c r="G20" s="16" t="s">
        <v>823</v>
      </c>
      <c r="H20" s="13" t="s">
        <v>1433</v>
      </c>
      <c r="I20" s="13" t="s">
        <v>25</v>
      </c>
      <c r="J20" s="31" t="s">
        <v>2074</v>
      </c>
      <c r="K20" s="13" t="s">
        <v>104</v>
      </c>
      <c r="L20" s="13" t="s">
        <v>1159</v>
      </c>
      <c r="M20" s="30" t="s">
        <v>1818</v>
      </c>
      <c r="N20" s="13" t="s">
        <v>282</v>
      </c>
      <c r="O20" s="1" t="s">
        <v>275</v>
      </c>
      <c r="P20" s="2" t="str">
        <f>LEFT(Table5[[#This Row],['[4']]],FIND(" ",Table5[[#This Row],['[4']]],1)-1)</f>
        <v>620</v>
      </c>
      <c r="Q20" s="2" t="str">
        <f>MID(Table5[[#This Row],['[4']]],FIND("x",Table5[[#This Row],['[4']]],1)+2,FIND("x",Table5[[#This Row],['[4']]],7)-(FIND("x",Table5[[#This Row],['[4']]],1)+2))</f>
        <v xml:space="preserve">370 </v>
      </c>
      <c r="R20" s="2" t="str">
        <f>RIGHT(Table5[[#This Row],['[4']]],LEN(Table5[[#This Row],['[4']]])-(FIND("x",Table5[[#This Row],['[4']]],7)+1))</f>
        <v>340</v>
      </c>
      <c r="S20" s="2"/>
      <c r="T20" s="2">
        <f t="shared" ref="T20" si="1">P20*Q20*R20/1000000000</f>
        <v>7.7995999999999996E-2</v>
      </c>
    </row>
    <row r="21" spans="1:20" ht="30" x14ac:dyDescent="0.25">
      <c r="A21" s="39"/>
      <c r="B21" s="1" t="s">
        <v>810</v>
      </c>
      <c r="C21" s="31"/>
      <c r="D21" s="31" t="str">
        <f>CONCATENATE(ROUND(SUMPRODUCT(Table5['[6']],T6:T20),2)," m3")</f>
        <v>18,42 m3</v>
      </c>
      <c r="E21" s="31" t="str">
        <f>CONCATENATE(ROUND(SUMPRODUCT(Table5['[5']],Table5['[6']]),0)," kg")</f>
        <v>2210 kg</v>
      </c>
      <c r="F21" s="16">
        <f>SUBTOTAL(109,Table5['[6']])</f>
        <v>125</v>
      </c>
      <c r="G21" s="16"/>
      <c r="H21" s="31"/>
      <c r="I21" s="31"/>
      <c r="J21" s="31"/>
      <c r="K21" s="31"/>
      <c r="L21" s="31"/>
      <c r="M21" s="31"/>
      <c r="N21" s="31"/>
      <c r="O21" s="1" t="s">
        <v>275</v>
      </c>
    </row>
    <row r="22" spans="1:20" x14ac:dyDescent="0.25">
      <c r="A22" s="13"/>
      <c r="C22" s="13"/>
      <c r="D22" s="13"/>
      <c r="E22" s="13"/>
      <c r="F22" s="13"/>
      <c r="G22" s="13"/>
      <c r="H22" s="13"/>
      <c r="I22" s="13"/>
      <c r="J22" s="13"/>
      <c r="K22" s="13"/>
      <c r="L22" s="13"/>
      <c r="M22" s="13"/>
      <c r="N22"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8 I14:L16 I9 K9:L9 I10 K10:L10 I11 K11:L11 I12 K12:L12 I13 K13:L13 I20 I17 K17:L17 I18 K18:L18 I19 K19:L19 K20:L20" numberStoredAsText="1"/>
  </ignoredError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128"/>
  <sheetViews>
    <sheetView zoomScaleNormal="100" zoomScaleSheetLayoutView="100" workbookViewId="0">
      <pane ySplit="5" topLeftCell="A6" activePane="bottomLeft" state="frozen"/>
      <selection pane="bottomLeft" activeCell="O9" sqref="O9"/>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7109375" style="1" customWidth="1"/>
    <col min="9" max="10" width="10.42578125" style="1" customWidth="1"/>
    <col min="11" max="13" width="11.42578125" style="1" customWidth="1"/>
    <col min="14" max="14" width="24.7109375" style="1" customWidth="1"/>
    <col min="15" max="15" width="8.85546875" style="1"/>
    <col min="16" max="28" width="0" style="1" hidden="1" customWidth="1"/>
    <col min="29" max="16384" width="8.85546875" style="1"/>
  </cols>
  <sheetData>
    <row r="1" spans="1:20" ht="18.75" x14ac:dyDescent="0.25">
      <c r="A1" s="47" t="str">
        <f>KOPSAVILKUMS!B12</f>
        <v>Raiņa bulvāris 19</v>
      </c>
      <c r="B1" s="47"/>
      <c r="C1" s="47"/>
      <c r="D1" s="47"/>
      <c r="E1" s="47"/>
      <c r="F1" s="47"/>
      <c r="G1" s="47"/>
      <c r="H1" s="47"/>
      <c r="I1" s="47"/>
      <c r="J1" s="47"/>
      <c r="K1" s="47"/>
      <c r="L1" s="47"/>
      <c r="M1" s="47"/>
      <c r="N1" s="47"/>
    </row>
    <row r="2" spans="1:20" x14ac:dyDescent="0.25">
      <c r="A2" s="31"/>
      <c r="B2" s="31"/>
      <c r="C2" s="31"/>
      <c r="D2" s="31"/>
      <c r="E2" s="31"/>
      <c r="F2" s="31"/>
      <c r="G2" s="31"/>
      <c r="H2" s="31"/>
      <c r="I2" s="31"/>
      <c r="J2" s="31"/>
      <c r="K2" s="31"/>
      <c r="L2" s="31"/>
      <c r="M2" s="31"/>
      <c r="N2" s="31"/>
    </row>
    <row r="3" spans="1:20" s="13" customFormat="1" ht="30" x14ac:dyDescent="0.25">
      <c r="A3" s="48" t="s">
        <v>270</v>
      </c>
      <c r="B3" s="48" t="s">
        <v>2061</v>
      </c>
      <c r="C3" s="48" t="s">
        <v>6</v>
      </c>
      <c r="D3" s="48" t="s">
        <v>271</v>
      </c>
      <c r="E3" s="48" t="s">
        <v>17</v>
      </c>
      <c r="F3" s="48" t="s">
        <v>272</v>
      </c>
      <c r="G3" s="48" t="s">
        <v>279</v>
      </c>
      <c r="H3" s="49" t="s">
        <v>2060</v>
      </c>
      <c r="I3" s="49"/>
      <c r="J3" s="49"/>
      <c r="K3" s="49" t="s">
        <v>4</v>
      </c>
      <c r="L3" s="49"/>
      <c r="M3" s="48" t="s">
        <v>273</v>
      </c>
      <c r="N3" s="48" t="s">
        <v>274</v>
      </c>
      <c r="O3" s="1" t="s">
        <v>275</v>
      </c>
    </row>
    <row r="4" spans="1:20" s="13" customFormat="1" x14ac:dyDescent="0.25">
      <c r="A4" s="48"/>
      <c r="B4" s="48"/>
      <c r="C4" s="48"/>
      <c r="D4" s="48"/>
      <c r="E4" s="48"/>
      <c r="F4" s="48"/>
      <c r="G4" s="48"/>
      <c r="H4" s="15" t="s">
        <v>1</v>
      </c>
      <c r="I4" s="15" t="s">
        <v>2</v>
      </c>
      <c r="J4" s="15" t="s">
        <v>3</v>
      </c>
      <c r="K4" s="15" t="s">
        <v>2</v>
      </c>
      <c r="L4" s="15" t="s">
        <v>3</v>
      </c>
      <c r="M4" s="48"/>
      <c r="N4" s="48"/>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30" x14ac:dyDescent="0.25">
      <c r="A6" s="13">
        <v>1</v>
      </c>
      <c r="B6" s="1" t="s">
        <v>1309</v>
      </c>
      <c r="C6" s="13" t="s">
        <v>13</v>
      </c>
      <c r="D6" s="13" t="s">
        <v>1310</v>
      </c>
      <c r="E6" s="13">
        <v>60</v>
      </c>
      <c r="F6" s="16">
        <v>1</v>
      </c>
      <c r="G6" s="16" t="s">
        <v>823</v>
      </c>
      <c r="H6" s="13" t="s">
        <v>1432</v>
      </c>
      <c r="I6" s="13" t="s">
        <v>72</v>
      </c>
      <c r="J6" s="13" t="s">
        <v>1196</v>
      </c>
      <c r="K6" s="13" t="s">
        <v>72</v>
      </c>
      <c r="L6" s="13" t="s">
        <v>1202</v>
      </c>
      <c r="M6" s="13" t="s">
        <v>2075</v>
      </c>
      <c r="N6" s="13"/>
      <c r="O6" s="1" t="s">
        <v>275</v>
      </c>
      <c r="P6" s="2" t="str">
        <f>LEFT(Table6[[#This Row],['[4']]],FIND(" ",Table6[[#This Row],['[4']]],1)-1)</f>
        <v>600</v>
      </c>
      <c r="Q6" s="2" t="str">
        <f>MID(Table6[[#This Row],['[4']]],FIND("x",Table6[[#This Row],['[4']]],1)+2,FIND("x",Table6[[#This Row],['[4']]],7)-(FIND("x",Table6[[#This Row],['[4']]],1)+2))</f>
        <v xml:space="preserve">760 </v>
      </c>
      <c r="R6" s="2" t="str">
        <f>RIGHT(Table6[[#This Row],['[4']]],LEN(Table6[[#This Row],['[4']]])-(FIND("x",Table6[[#This Row],['[4']]],7)+1))</f>
        <v>1620</v>
      </c>
      <c r="S6" s="2"/>
      <c r="T6" s="2">
        <f t="shared" ref="T6:T69" si="0">P6*Q6*R6/1000000000</f>
        <v>0.73872000000000004</v>
      </c>
    </row>
    <row r="7" spans="1:20" ht="30" x14ac:dyDescent="0.25">
      <c r="A7" s="13">
        <v>2</v>
      </c>
      <c r="B7" s="1" t="s">
        <v>1311</v>
      </c>
      <c r="C7" s="13" t="s">
        <v>9</v>
      </c>
      <c r="D7" s="13" t="s">
        <v>1312</v>
      </c>
      <c r="E7" s="13">
        <v>15</v>
      </c>
      <c r="F7" s="16">
        <v>1</v>
      </c>
      <c r="G7" s="16" t="s">
        <v>823</v>
      </c>
      <c r="H7" s="13" t="s">
        <v>1432</v>
      </c>
      <c r="I7" s="13" t="s">
        <v>43</v>
      </c>
      <c r="J7" s="13" t="s">
        <v>1313</v>
      </c>
      <c r="K7" s="13" t="s">
        <v>72</v>
      </c>
      <c r="L7" s="13" t="s">
        <v>815</v>
      </c>
      <c r="M7" s="13" t="s">
        <v>2075</v>
      </c>
      <c r="N7" s="13"/>
      <c r="O7" s="1" t="s">
        <v>275</v>
      </c>
      <c r="P7" s="2" t="str">
        <f>LEFT(Table6[[#This Row],['[4']]],FIND(" ",Table6[[#This Row],['[4']]],1)-1)</f>
        <v>400</v>
      </c>
      <c r="Q7" s="2" t="str">
        <f>MID(Table6[[#This Row],['[4']]],FIND("x",Table6[[#This Row],['[4']]],1)+2,FIND("x",Table6[[#This Row],['[4']]],7)-(FIND("x",Table6[[#This Row],['[4']]],1)+2))</f>
        <v xml:space="preserve">400 </v>
      </c>
      <c r="R7" s="2" t="str">
        <f>RIGHT(Table6[[#This Row],['[4']]],LEN(Table6[[#This Row],['[4']]])-(FIND("x",Table6[[#This Row],['[4']]],7)+1))</f>
        <v>800</v>
      </c>
      <c r="S7" s="2"/>
      <c r="T7" s="2">
        <f t="shared" si="0"/>
        <v>0.128</v>
      </c>
    </row>
    <row r="8" spans="1:20" ht="30" x14ac:dyDescent="0.25">
      <c r="A8" s="13">
        <v>3</v>
      </c>
      <c r="B8" s="1" t="s">
        <v>1314</v>
      </c>
      <c r="C8" s="13" t="s">
        <v>9</v>
      </c>
      <c r="D8" s="13" t="s">
        <v>1312</v>
      </c>
      <c r="E8" s="13">
        <v>15</v>
      </c>
      <c r="F8" s="16">
        <v>1</v>
      </c>
      <c r="G8" s="16" t="s">
        <v>823</v>
      </c>
      <c r="H8" s="13" t="s">
        <v>1432</v>
      </c>
      <c r="I8" s="13" t="s">
        <v>104</v>
      </c>
      <c r="J8" s="13" t="s">
        <v>829</v>
      </c>
      <c r="K8" s="13" t="s">
        <v>72</v>
      </c>
      <c r="L8" s="13" t="s">
        <v>815</v>
      </c>
      <c r="M8" s="13" t="s">
        <v>2075</v>
      </c>
      <c r="N8" s="13"/>
      <c r="O8" s="1" t="s">
        <v>275</v>
      </c>
      <c r="P8" s="2" t="str">
        <f>LEFT(Table6[[#This Row],['[4']]],FIND(" ",Table6[[#This Row],['[4']]],1)-1)</f>
        <v>400</v>
      </c>
      <c r="Q8" s="2" t="str">
        <f>MID(Table6[[#This Row],['[4']]],FIND("x",Table6[[#This Row],['[4']]],1)+2,FIND("x",Table6[[#This Row],['[4']]],7)-(FIND("x",Table6[[#This Row],['[4']]],1)+2))</f>
        <v xml:space="preserve">400 </v>
      </c>
      <c r="R8" s="2" t="str">
        <f>RIGHT(Table6[[#This Row],['[4']]],LEN(Table6[[#This Row],['[4']]])-(FIND("x",Table6[[#This Row],['[4']]],7)+1))</f>
        <v>800</v>
      </c>
      <c r="S8" s="2"/>
      <c r="T8" s="2">
        <f t="shared" si="0"/>
        <v>0.128</v>
      </c>
    </row>
    <row r="9" spans="1:20" ht="30" x14ac:dyDescent="0.25">
      <c r="A9" s="13">
        <v>4</v>
      </c>
      <c r="B9" s="1" t="s">
        <v>1315</v>
      </c>
      <c r="C9" s="13" t="s">
        <v>9</v>
      </c>
      <c r="D9" s="13" t="s">
        <v>1316</v>
      </c>
      <c r="E9" s="13">
        <v>5</v>
      </c>
      <c r="F9" s="16">
        <v>1</v>
      </c>
      <c r="G9" s="16" t="s">
        <v>823</v>
      </c>
      <c r="H9" s="13" t="s">
        <v>1432</v>
      </c>
      <c r="I9" s="13" t="s">
        <v>72</v>
      </c>
      <c r="J9" s="13" t="s">
        <v>1196</v>
      </c>
      <c r="K9" s="13" t="s">
        <v>72</v>
      </c>
      <c r="L9" s="13" t="s">
        <v>815</v>
      </c>
      <c r="M9" s="13" t="s">
        <v>2075</v>
      </c>
      <c r="N9" s="13"/>
      <c r="O9" s="1" t="s">
        <v>275</v>
      </c>
      <c r="P9" s="2" t="str">
        <f>LEFT(Table6[[#This Row],['[4']]],FIND(" ",Table6[[#This Row],['[4']]],1)-1)</f>
        <v>270</v>
      </c>
      <c r="Q9" s="2" t="str">
        <f>MID(Table6[[#This Row],['[4']]],FIND("x",Table6[[#This Row],['[4']]],1)+2,FIND("x",Table6[[#This Row],['[4']]],7)-(FIND("x",Table6[[#This Row],['[4']]],1)+2))</f>
        <v xml:space="preserve">400 </v>
      </c>
      <c r="R9" s="2" t="str">
        <f>RIGHT(Table6[[#This Row],['[4']]],LEN(Table6[[#This Row],['[4']]])-(FIND("x",Table6[[#This Row],['[4']]],7)+1))</f>
        <v>350</v>
      </c>
      <c r="S9" s="2"/>
      <c r="T9" s="2">
        <f t="shared" si="0"/>
        <v>3.78E-2</v>
      </c>
    </row>
    <row r="10" spans="1:20" ht="30" x14ac:dyDescent="0.25">
      <c r="A10" s="13">
        <v>5</v>
      </c>
      <c r="B10" s="1" t="s">
        <v>1317</v>
      </c>
      <c r="C10" s="13" t="s">
        <v>8</v>
      </c>
      <c r="D10" s="13" t="s">
        <v>1318</v>
      </c>
      <c r="E10" s="13">
        <v>8</v>
      </c>
      <c r="F10" s="16">
        <v>1</v>
      </c>
      <c r="G10" s="16" t="s">
        <v>823</v>
      </c>
      <c r="H10" s="13" t="s">
        <v>1432</v>
      </c>
      <c r="I10" s="13" t="s">
        <v>43</v>
      </c>
      <c r="J10" s="13" t="s">
        <v>1313</v>
      </c>
      <c r="K10" s="13" t="s">
        <v>104</v>
      </c>
      <c r="L10" s="13" t="s">
        <v>1151</v>
      </c>
      <c r="M10" s="13" t="s">
        <v>2075</v>
      </c>
      <c r="N10" s="13"/>
      <c r="O10" s="1" t="s">
        <v>275</v>
      </c>
      <c r="P10" s="2" t="str">
        <f>LEFT(Table6[[#This Row],['[4']]],FIND(" ",Table6[[#This Row],['[4']]],1)-1)</f>
        <v>600</v>
      </c>
      <c r="Q10" s="2" t="str">
        <f>MID(Table6[[#This Row],['[4']]],FIND("x",Table6[[#This Row],['[4']]],1)+2,FIND("x",Table6[[#This Row],['[4']]],7)-(FIND("x",Table6[[#This Row],['[4']]],1)+2))</f>
        <v xml:space="preserve">800 </v>
      </c>
      <c r="R10" s="2" t="str">
        <f>RIGHT(Table6[[#This Row],['[4']]],LEN(Table6[[#This Row],['[4']]])-(FIND("x",Table6[[#This Row],['[4']]],7)+1))</f>
        <v>1000</v>
      </c>
      <c r="S10" s="2"/>
      <c r="T10" s="2">
        <f t="shared" si="0"/>
        <v>0.48</v>
      </c>
    </row>
    <row r="11" spans="1:20" ht="45" x14ac:dyDescent="0.25">
      <c r="A11" s="13">
        <v>6</v>
      </c>
      <c r="B11" s="1" t="s">
        <v>1319</v>
      </c>
      <c r="C11" s="13" t="s">
        <v>7</v>
      </c>
      <c r="D11" s="13" t="s">
        <v>977</v>
      </c>
      <c r="E11" s="13">
        <v>10</v>
      </c>
      <c r="F11" s="16">
        <v>1</v>
      </c>
      <c r="G11" s="16" t="s">
        <v>823</v>
      </c>
      <c r="H11" s="13" t="s">
        <v>1432</v>
      </c>
      <c r="I11" s="13" t="s">
        <v>72</v>
      </c>
      <c r="J11" s="13" t="s">
        <v>981</v>
      </c>
      <c r="K11" s="13" t="s">
        <v>104</v>
      </c>
      <c r="L11" s="13" t="s">
        <v>1320</v>
      </c>
      <c r="M11" s="13" t="s">
        <v>2075</v>
      </c>
      <c r="N11" s="13"/>
      <c r="O11" s="1" t="s">
        <v>275</v>
      </c>
      <c r="P11" s="2" t="str">
        <f>LEFT(Table6[[#This Row],['[4']]],FIND(" ",Table6[[#This Row],['[4']]],1)-1)</f>
        <v>200</v>
      </c>
      <c r="Q11" s="2" t="str">
        <f>MID(Table6[[#This Row],['[4']]],FIND("x",Table6[[#This Row],['[4']]],1)+2,FIND("x",Table6[[#This Row],['[4']]],7)-(FIND("x",Table6[[#This Row],['[4']]],1)+2))</f>
        <v xml:space="preserve">450 </v>
      </c>
      <c r="R11" s="2" t="str">
        <f>RIGHT(Table6[[#This Row],['[4']]],LEN(Table6[[#This Row],['[4']]])-(FIND("x",Table6[[#This Row],['[4']]],7)+1))</f>
        <v>400</v>
      </c>
      <c r="S11" s="2"/>
      <c r="T11" s="2">
        <f t="shared" si="0"/>
        <v>3.5999999999999997E-2</v>
      </c>
    </row>
    <row r="12" spans="1:20" ht="30" x14ac:dyDescent="0.25">
      <c r="A12" s="13">
        <v>7</v>
      </c>
      <c r="B12" s="1" t="s">
        <v>1321</v>
      </c>
      <c r="C12" s="13" t="s">
        <v>7</v>
      </c>
      <c r="D12" s="13" t="s">
        <v>1322</v>
      </c>
      <c r="E12" s="13">
        <v>2</v>
      </c>
      <c r="F12" s="16">
        <v>1</v>
      </c>
      <c r="G12" s="16" t="s">
        <v>823</v>
      </c>
      <c r="H12" s="13" t="s">
        <v>1432</v>
      </c>
      <c r="I12" s="13" t="s">
        <v>72</v>
      </c>
      <c r="J12" s="13" t="s">
        <v>1199</v>
      </c>
      <c r="K12" s="13" t="s">
        <v>104</v>
      </c>
      <c r="L12" s="13" t="s">
        <v>1320</v>
      </c>
      <c r="M12" s="13" t="s">
        <v>2075</v>
      </c>
      <c r="N12" s="13"/>
      <c r="O12" s="1" t="s">
        <v>275</v>
      </c>
      <c r="P12" s="2" t="str">
        <f>LEFT(Table6[[#This Row],['[4']]],FIND(" ",Table6[[#This Row],['[4']]],1)-1)</f>
        <v>300</v>
      </c>
      <c r="Q12" s="2" t="str">
        <f>MID(Table6[[#This Row],['[4']]],FIND("x",Table6[[#This Row],['[4']]],1)+2,FIND("x",Table6[[#This Row],['[4']]],7)-(FIND("x",Table6[[#This Row],['[4']]],1)+2))</f>
        <v xml:space="preserve">250 </v>
      </c>
      <c r="R12" s="2" t="str">
        <f>RIGHT(Table6[[#This Row],['[4']]],LEN(Table6[[#This Row],['[4']]])-(FIND("x",Table6[[#This Row],['[4']]],7)+1))</f>
        <v>100</v>
      </c>
      <c r="S12" s="2"/>
      <c r="T12" s="2">
        <f t="shared" si="0"/>
        <v>7.4999999999999997E-3</v>
      </c>
    </row>
    <row r="13" spans="1:20" ht="30" x14ac:dyDescent="0.25">
      <c r="A13" s="13">
        <v>8</v>
      </c>
      <c r="B13" s="1" t="s">
        <v>1323</v>
      </c>
      <c r="C13" s="13" t="s">
        <v>7</v>
      </c>
      <c r="D13" s="13" t="s">
        <v>977</v>
      </c>
      <c r="E13" s="13">
        <v>3</v>
      </c>
      <c r="F13" s="16">
        <v>1</v>
      </c>
      <c r="G13" s="16" t="s">
        <v>823</v>
      </c>
      <c r="H13" s="13" t="s">
        <v>1432</v>
      </c>
      <c r="I13" s="13" t="s">
        <v>43</v>
      </c>
      <c r="J13" s="13" t="s">
        <v>829</v>
      </c>
      <c r="K13" s="13" t="s">
        <v>104</v>
      </c>
      <c r="L13" s="13" t="s">
        <v>1324</v>
      </c>
      <c r="M13" s="13" t="s">
        <v>2075</v>
      </c>
      <c r="N13" s="13"/>
      <c r="O13" s="1" t="s">
        <v>275</v>
      </c>
      <c r="P13" s="2" t="str">
        <f>LEFT(Table6[[#This Row],['[4']]],FIND(" ",Table6[[#This Row],['[4']]],1)-1)</f>
        <v>200</v>
      </c>
      <c r="Q13" s="2" t="str">
        <f>MID(Table6[[#This Row],['[4']]],FIND("x",Table6[[#This Row],['[4']]],1)+2,FIND("x",Table6[[#This Row],['[4']]],7)-(FIND("x",Table6[[#This Row],['[4']]],1)+2))</f>
        <v xml:space="preserve">450 </v>
      </c>
      <c r="R13" s="2" t="str">
        <f>RIGHT(Table6[[#This Row],['[4']]],LEN(Table6[[#This Row],['[4']]])-(FIND("x",Table6[[#This Row],['[4']]],7)+1))</f>
        <v>400</v>
      </c>
      <c r="S13" s="2"/>
      <c r="T13" s="2">
        <f t="shared" si="0"/>
        <v>3.5999999999999997E-2</v>
      </c>
    </row>
    <row r="14" spans="1:20" ht="30" x14ac:dyDescent="0.25">
      <c r="A14" s="13">
        <v>9</v>
      </c>
      <c r="B14" s="1" t="s">
        <v>1325</v>
      </c>
      <c r="C14" s="13" t="s">
        <v>7</v>
      </c>
      <c r="D14" s="13" t="s">
        <v>977</v>
      </c>
      <c r="E14" s="13">
        <v>10</v>
      </c>
      <c r="F14" s="16">
        <v>1</v>
      </c>
      <c r="G14" s="16" t="s">
        <v>823</v>
      </c>
      <c r="H14" s="13" t="s">
        <v>1432</v>
      </c>
      <c r="I14" s="13" t="s">
        <v>5</v>
      </c>
      <c r="J14" s="13" t="s">
        <v>1326</v>
      </c>
      <c r="K14" s="13" t="s">
        <v>72</v>
      </c>
      <c r="L14" s="13" t="s">
        <v>815</v>
      </c>
      <c r="M14" s="13" t="s">
        <v>2075</v>
      </c>
      <c r="N14" s="13"/>
      <c r="O14" s="1" t="s">
        <v>275</v>
      </c>
      <c r="P14" s="2" t="str">
        <f>LEFT(Table6[[#This Row],['[4']]],FIND(" ",Table6[[#This Row],['[4']]],1)-1)</f>
        <v>200</v>
      </c>
      <c r="Q14" s="2" t="str">
        <f>MID(Table6[[#This Row],['[4']]],FIND("x",Table6[[#This Row],['[4']]],1)+2,FIND("x",Table6[[#This Row],['[4']]],7)-(FIND("x",Table6[[#This Row],['[4']]],1)+2))</f>
        <v xml:space="preserve">450 </v>
      </c>
      <c r="R14" s="2" t="str">
        <f>RIGHT(Table6[[#This Row],['[4']]],LEN(Table6[[#This Row],['[4']]])-(FIND("x",Table6[[#This Row],['[4']]],7)+1))</f>
        <v>400</v>
      </c>
      <c r="S14" s="2"/>
      <c r="T14" s="2">
        <f t="shared" si="0"/>
        <v>3.5999999999999997E-2</v>
      </c>
    </row>
    <row r="15" spans="1:20" ht="30" x14ac:dyDescent="0.25">
      <c r="A15" s="13">
        <v>10</v>
      </c>
      <c r="B15" s="1" t="s">
        <v>1327</v>
      </c>
      <c r="C15" s="13" t="s">
        <v>7</v>
      </c>
      <c r="D15" s="13" t="s">
        <v>977</v>
      </c>
      <c r="E15" s="13">
        <v>10</v>
      </c>
      <c r="F15" s="16">
        <v>1</v>
      </c>
      <c r="G15" s="16" t="s">
        <v>823</v>
      </c>
      <c r="H15" s="13" t="s">
        <v>1432</v>
      </c>
      <c r="I15" s="13" t="s">
        <v>5</v>
      </c>
      <c r="J15" s="13" t="s">
        <v>1326</v>
      </c>
      <c r="K15" s="13" t="s">
        <v>72</v>
      </c>
      <c r="L15" s="13" t="s">
        <v>815</v>
      </c>
      <c r="M15" s="13" t="s">
        <v>2075</v>
      </c>
      <c r="N15" s="13"/>
      <c r="O15" s="1" t="s">
        <v>275</v>
      </c>
      <c r="P15" s="2" t="str">
        <f>LEFT(Table6[[#This Row],['[4']]],FIND(" ",Table6[[#This Row],['[4']]],1)-1)</f>
        <v>200</v>
      </c>
      <c r="Q15" s="2" t="str">
        <f>MID(Table6[[#This Row],['[4']]],FIND("x",Table6[[#This Row],['[4']]],1)+2,FIND("x",Table6[[#This Row],['[4']]],7)-(FIND("x",Table6[[#This Row],['[4']]],1)+2))</f>
        <v xml:space="preserve">450 </v>
      </c>
      <c r="R15" s="2" t="str">
        <f>RIGHT(Table6[[#This Row],['[4']]],LEN(Table6[[#This Row],['[4']]])-(FIND("x",Table6[[#This Row],['[4']]],7)+1))</f>
        <v>400</v>
      </c>
      <c r="S15" s="2"/>
      <c r="T15" s="2">
        <f t="shared" si="0"/>
        <v>3.5999999999999997E-2</v>
      </c>
    </row>
    <row r="16" spans="1:20" ht="30" x14ac:dyDescent="0.25">
      <c r="A16" s="13">
        <v>11</v>
      </c>
      <c r="B16" s="1" t="s">
        <v>1328</v>
      </c>
      <c r="C16" s="13" t="s">
        <v>7</v>
      </c>
      <c r="D16" s="13" t="s">
        <v>977</v>
      </c>
      <c r="E16" s="13">
        <v>10</v>
      </c>
      <c r="F16" s="16">
        <v>1</v>
      </c>
      <c r="G16" s="16" t="s">
        <v>823</v>
      </c>
      <c r="H16" s="13" t="s">
        <v>1432</v>
      </c>
      <c r="I16" s="13" t="s">
        <v>5</v>
      </c>
      <c r="J16" s="13" t="s">
        <v>1326</v>
      </c>
      <c r="K16" s="13" t="s">
        <v>72</v>
      </c>
      <c r="L16" s="13" t="s">
        <v>815</v>
      </c>
      <c r="M16" s="13" t="s">
        <v>2075</v>
      </c>
      <c r="N16" s="13"/>
      <c r="O16" s="1" t="s">
        <v>275</v>
      </c>
      <c r="P16" s="2" t="str">
        <f>LEFT(Table6[[#This Row],['[4']]],FIND(" ",Table6[[#This Row],['[4']]],1)-1)</f>
        <v>200</v>
      </c>
      <c r="Q16" s="2" t="str">
        <f>MID(Table6[[#This Row],['[4']]],FIND("x",Table6[[#This Row],['[4']]],1)+2,FIND("x",Table6[[#This Row],['[4']]],7)-(FIND("x",Table6[[#This Row],['[4']]],1)+2))</f>
        <v xml:space="preserve">450 </v>
      </c>
      <c r="R16" s="2" t="str">
        <f>RIGHT(Table6[[#This Row],['[4']]],LEN(Table6[[#This Row],['[4']]])-(FIND("x",Table6[[#This Row],['[4']]],7)+1))</f>
        <v>400</v>
      </c>
      <c r="S16" s="2"/>
      <c r="T16" s="2">
        <f t="shared" si="0"/>
        <v>3.5999999999999997E-2</v>
      </c>
    </row>
    <row r="17" spans="1:20" ht="30" x14ac:dyDescent="0.25">
      <c r="A17" s="13">
        <v>12</v>
      </c>
      <c r="B17" s="1" t="s">
        <v>1329</v>
      </c>
      <c r="C17" s="13" t="s">
        <v>7</v>
      </c>
      <c r="D17" s="13" t="s">
        <v>977</v>
      </c>
      <c r="E17" s="13">
        <v>10</v>
      </c>
      <c r="F17" s="16">
        <v>1</v>
      </c>
      <c r="G17" s="16" t="s">
        <v>823</v>
      </c>
      <c r="H17" s="13" t="s">
        <v>1432</v>
      </c>
      <c r="I17" s="13" t="s">
        <v>5</v>
      </c>
      <c r="J17" s="13" t="s">
        <v>1326</v>
      </c>
      <c r="K17" s="13" t="s">
        <v>72</v>
      </c>
      <c r="L17" s="13" t="s">
        <v>815</v>
      </c>
      <c r="M17" s="13" t="s">
        <v>2075</v>
      </c>
      <c r="N17" s="13"/>
      <c r="O17" s="1" t="s">
        <v>275</v>
      </c>
      <c r="P17" s="2" t="str">
        <f>LEFT(Table6[[#This Row],['[4']]],FIND(" ",Table6[[#This Row],['[4']]],1)-1)</f>
        <v>200</v>
      </c>
      <c r="Q17" s="2" t="str">
        <f>MID(Table6[[#This Row],['[4']]],FIND("x",Table6[[#This Row],['[4']]],1)+2,FIND("x",Table6[[#This Row],['[4']]],7)-(FIND("x",Table6[[#This Row],['[4']]],1)+2))</f>
        <v xml:space="preserve">450 </v>
      </c>
      <c r="R17" s="2" t="str">
        <f>RIGHT(Table6[[#This Row],['[4']]],LEN(Table6[[#This Row],['[4']]])-(FIND("x",Table6[[#This Row],['[4']]],7)+1))</f>
        <v>400</v>
      </c>
      <c r="S17" s="2"/>
      <c r="T17" s="2">
        <f t="shared" si="0"/>
        <v>3.5999999999999997E-2</v>
      </c>
    </row>
    <row r="18" spans="1:20" ht="45" x14ac:dyDescent="0.25">
      <c r="A18" s="13">
        <v>13</v>
      </c>
      <c r="B18" s="1" t="s">
        <v>1330</v>
      </c>
      <c r="C18" s="13" t="s">
        <v>7</v>
      </c>
      <c r="D18" s="13" t="s">
        <v>977</v>
      </c>
      <c r="E18" s="13">
        <v>10</v>
      </c>
      <c r="F18" s="16">
        <v>1</v>
      </c>
      <c r="G18" s="16" t="s">
        <v>823</v>
      </c>
      <c r="H18" s="13" t="s">
        <v>1432</v>
      </c>
      <c r="I18" s="13" t="s">
        <v>5</v>
      </c>
      <c r="J18" s="13" t="s">
        <v>1326</v>
      </c>
      <c r="K18" s="13" t="s">
        <v>72</v>
      </c>
      <c r="L18" s="13" t="s">
        <v>815</v>
      </c>
      <c r="M18" s="13" t="s">
        <v>2075</v>
      </c>
      <c r="N18" s="13"/>
      <c r="O18" s="1" t="s">
        <v>275</v>
      </c>
      <c r="P18" s="2" t="str">
        <f>LEFT(Table6[[#This Row],['[4']]],FIND(" ",Table6[[#This Row],['[4']]],1)-1)</f>
        <v>200</v>
      </c>
      <c r="Q18" s="2" t="str">
        <f>MID(Table6[[#This Row],['[4']]],FIND("x",Table6[[#This Row],['[4']]],1)+2,FIND("x",Table6[[#This Row],['[4']]],7)-(FIND("x",Table6[[#This Row],['[4']]],1)+2))</f>
        <v xml:space="preserve">450 </v>
      </c>
      <c r="R18" s="2" t="str">
        <f>RIGHT(Table6[[#This Row],['[4']]],LEN(Table6[[#This Row],['[4']]])-(FIND("x",Table6[[#This Row],['[4']]],7)+1))</f>
        <v>400</v>
      </c>
      <c r="S18" s="2"/>
      <c r="T18" s="2">
        <f t="shared" si="0"/>
        <v>3.5999999999999997E-2</v>
      </c>
    </row>
    <row r="19" spans="1:20" ht="30" x14ac:dyDescent="0.25">
      <c r="A19" s="13">
        <v>14</v>
      </c>
      <c r="B19" s="1" t="s">
        <v>1331</v>
      </c>
      <c r="C19" s="13" t="s">
        <v>7</v>
      </c>
      <c r="D19" s="13" t="s">
        <v>977</v>
      </c>
      <c r="E19" s="13">
        <v>3</v>
      </c>
      <c r="F19" s="16">
        <v>1</v>
      </c>
      <c r="G19" s="16" t="s">
        <v>823</v>
      </c>
      <c r="H19" s="13" t="s">
        <v>1432</v>
      </c>
      <c r="I19" s="13" t="s">
        <v>72</v>
      </c>
      <c r="J19" s="13" t="s">
        <v>1210</v>
      </c>
      <c r="K19" s="13" t="s">
        <v>72</v>
      </c>
      <c r="L19" s="13" t="s">
        <v>815</v>
      </c>
      <c r="M19" s="13" t="s">
        <v>2075</v>
      </c>
      <c r="N19" s="13"/>
      <c r="O19" s="1" t="s">
        <v>275</v>
      </c>
      <c r="P19" s="2" t="str">
        <f>LEFT(Table6[[#This Row],['[4']]],FIND(" ",Table6[[#This Row],['[4']]],1)-1)</f>
        <v>200</v>
      </c>
      <c r="Q19" s="2" t="str">
        <f>MID(Table6[[#This Row],['[4']]],FIND("x",Table6[[#This Row],['[4']]],1)+2,FIND("x",Table6[[#This Row],['[4']]],7)-(FIND("x",Table6[[#This Row],['[4']]],1)+2))</f>
        <v xml:space="preserve">450 </v>
      </c>
      <c r="R19" s="2" t="str">
        <f>RIGHT(Table6[[#This Row],['[4']]],LEN(Table6[[#This Row],['[4']]])-(FIND("x",Table6[[#This Row],['[4']]],7)+1))</f>
        <v>400</v>
      </c>
      <c r="S19" s="2"/>
      <c r="T19" s="2">
        <f t="shared" si="0"/>
        <v>3.5999999999999997E-2</v>
      </c>
    </row>
    <row r="20" spans="1:20" ht="30" x14ac:dyDescent="0.25">
      <c r="A20" s="13">
        <v>15</v>
      </c>
      <c r="B20" s="1" t="s">
        <v>1332</v>
      </c>
      <c r="C20" s="13" t="s">
        <v>7</v>
      </c>
      <c r="D20" s="13" t="s">
        <v>1333</v>
      </c>
      <c r="E20" s="13">
        <v>7</v>
      </c>
      <c r="F20" s="16">
        <v>1</v>
      </c>
      <c r="G20" s="16" t="s">
        <v>823</v>
      </c>
      <c r="H20" s="13" t="s">
        <v>1432</v>
      </c>
      <c r="I20" s="13" t="s">
        <v>72</v>
      </c>
      <c r="J20" s="13" t="s">
        <v>1210</v>
      </c>
      <c r="K20" s="13" t="s">
        <v>72</v>
      </c>
      <c r="L20" s="13" t="s">
        <v>815</v>
      </c>
      <c r="M20" s="13" t="s">
        <v>2075</v>
      </c>
      <c r="N20" s="13"/>
      <c r="O20" s="1" t="s">
        <v>275</v>
      </c>
      <c r="P20" s="2" t="str">
        <f>LEFT(Table6[[#This Row],['[4']]],FIND(" ",Table6[[#This Row],['[4']]],1)-1)</f>
        <v>1800</v>
      </c>
      <c r="Q20" s="2" t="str">
        <f>MID(Table6[[#This Row],['[4']]],FIND("x",Table6[[#This Row],['[4']]],1)+2,FIND("x",Table6[[#This Row],['[4']]],7)-(FIND("x",Table6[[#This Row],['[4']]],1)+2))</f>
        <v xml:space="preserve">1500 </v>
      </c>
      <c r="R20" s="2" t="str">
        <f>RIGHT(Table6[[#This Row],['[4']]],LEN(Table6[[#This Row],['[4']]])-(FIND("x",Table6[[#This Row],['[4']]],7)+1))</f>
        <v>300</v>
      </c>
      <c r="S20" s="2"/>
      <c r="T20" s="2">
        <f t="shared" si="0"/>
        <v>0.81</v>
      </c>
    </row>
    <row r="21" spans="1:20" ht="30" x14ac:dyDescent="0.25">
      <c r="A21" s="13">
        <v>16</v>
      </c>
      <c r="B21" s="1" t="s">
        <v>1334</v>
      </c>
      <c r="C21" s="13" t="s">
        <v>7</v>
      </c>
      <c r="D21" s="13" t="s">
        <v>977</v>
      </c>
      <c r="E21" s="13">
        <v>10</v>
      </c>
      <c r="F21" s="16">
        <v>1</v>
      </c>
      <c r="G21" s="16" t="s">
        <v>823</v>
      </c>
      <c r="H21" s="13" t="s">
        <v>1432</v>
      </c>
      <c r="I21" s="13" t="s">
        <v>5</v>
      </c>
      <c r="J21" s="13" t="s">
        <v>1326</v>
      </c>
      <c r="K21" s="13" t="s">
        <v>72</v>
      </c>
      <c r="L21" s="13" t="s">
        <v>815</v>
      </c>
      <c r="M21" s="13" t="s">
        <v>2075</v>
      </c>
      <c r="N21" s="13"/>
      <c r="O21" s="1" t="s">
        <v>275</v>
      </c>
      <c r="P21" s="2" t="str">
        <f>LEFT(Table6[[#This Row],['[4']]],FIND(" ",Table6[[#This Row],['[4']]],1)-1)</f>
        <v>200</v>
      </c>
      <c r="Q21" s="2" t="str">
        <f>MID(Table6[[#This Row],['[4']]],FIND("x",Table6[[#This Row],['[4']]],1)+2,FIND("x",Table6[[#This Row],['[4']]],7)-(FIND("x",Table6[[#This Row],['[4']]],1)+2))</f>
        <v xml:space="preserve">450 </v>
      </c>
      <c r="R21" s="2" t="str">
        <f>RIGHT(Table6[[#This Row],['[4']]],LEN(Table6[[#This Row],['[4']]])-(FIND("x",Table6[[#This Row],['[4']]],7)+1))</f>
        <v>400</v>
      </c>
      <c r="S21" s="2"/>
      <c r="T21" s="2">
        <f t="shared" si="0"/>
        <v>3.5999999999999997E-2</v>
      </c>
    </row>
    <row r="22" spans="1:20" ht="30" x14ac:dyDescent="0.25">
      <c r="A22" s="13">
        <v>17</v>
      </c>
      <c r="B22" s="1" t="s">
        <v>967</v>
      </c>
      <c r="C22" s="13" t="s">
        <v>7</v>
      </c>
      <c r="D22" s="13" t="s">
        <v>1335</v>
      </c>
      <c r="E22" s="13">
        <v>2</v>
      </c>
      <c r="F22" s="16">
        <v>1</v>
      </c>
      <c r="G22" s="16" t="s">
        <v>823</v>
      </c>
      <c r="H22" s="13" t="s">
        <v>1432</v>
      </c>
      <c r="I22" s="13" t="s">
        <v>5</v>
      </c>
      <c r="J22" s="13" t="s">
        <v>1326</v>
      </c>
      <c r="K22" s="13" t="s">
        <v>72</v>
      </c>
      <c r="L22" s="13" t="s">
        <v>815</v>
      </c>
      <c r="M22" s="13" t="s">
        <v>2075</v>
      </c>
      <c r="N22" s="13"/>
      <c r="O22" s="1" t="s">
        <v>275</v>
      </c>
      <c r="P22" s="2" t="str">
        <f>LEFT(Table6[[#This Row],['[4']]],FIND(" ",Table6[[#This Row],['[4']]],1)-1)</f>
        <v>330</v>
      </c>
      <c r="Q22" s="2" t="str">
        <f>MID(Table6[[#This Row],['[4']]],FIND("x",Table6[[#This Row],['[4']]],1)+2,FIND("x",Table6[[#This Row],['[4']]],7)-(FIND("x",Table6[[#This Row],['[4']]],1)+2))</f>
        <v xml:space="preserve">400 </v>
      </c>
      <c r="R22" s="2" t="str">
        <f>RIGHT(Table6[[#This Row],['[4']]],LEN(Table6[[#This Row],['[4']]])-(FIND("x",Table6[[#This Row],['[4']]],7)+1))</f>
        <v>200</v>
      </c>
      <c r="S22" s="2"/>
      <c r="T22" s="2">
        <f t="shared" si="0"/>
        <v>2.64E-2</v>
      </c>
    </row>
    <row r="23" spans="1:20" ht="30" x14ac:dyDescent="0.25">
      <c r="A23" s="13">
        <v>18</v>
      </c>
      <c r="B23" s="1" t="s">
        <v>1336</v>
      </c>
      <c r="C23" s="13" t="s">
        <v>7</v>
      </c>
      <c r="D23" s="13" t="s">
        <v>1335</v>
      </c>
      <c r="E23" s="13">
        <v>2</v>
      </c>
      <c r="F23" s="16">
        <v>1</v>
      </c>
      <c r="G23" s="16" t="s">
        <v>823</v>
      </c>
      <c r="H23" s="13" t="s">
        <v>1432</v>
      </c>
      <c r="I23" s="13" t="s">
        <v>43</v>
      </c>
      <c r="J23" s="13" t="s">
        <v>829</v>
      </c>
      <c r="K23" s="13" t="s">
        <v>104</v>
      </c>
      <c r="L23" s="13" t="s">
        <v>990</v>
      </c>
      <c r="M23" s="13" t="s">
        <v>2075</v>
      </c>
      <c r="N23" s="13"/>
      <c r="O23" s="1" t="s">
        <v>275</v>
      </c>
      <c r="P23" s="2" t="str">
        <f>LEFT(Table6[[#This Row],['[4']]],FIND(" ",Table6[[#This Row],['[4']]],1)-1)</f>
        <v>330</v>
      </c>
      <c r="Q23" s="2" t="str">
        <f>MID(Table6[[#This Row],['[4']]],FIND("x",Table6[[#This Row],['[4']]],1)+2,FIND("x",Table6[[#This Row],['[4']]],7)-(FIND("x",Table6[[#This Row],['[4']]],1)+2))</f>
        <v xml:space="preserve">400 </v>
      </c>
      <c r="R23" s="2" t="str">
        <f>RIGHT(Table6[[#This Row],['[4']]],LEN(Table6[[#This Row],['[4']]])-(FIND("x",Table6[[#This Row],['[4']]],7)+1))</f>
        <v>200</v>
      </c>
      <c r="S23" s="2"/>
      <c r="T23" s="2">
        <f t="shared" si="0"/>
        <v>2.64E-2</v>
      </c>
    </row>
    <row r="24" spans="1:20" ht="30" x14ac:dyDescent="0.25">
      <c r="A24" s="13">
        <v>19</v>
      </c>
      <c r="B24" s="1" t="s">
        <v>1337</v>
      </c>
      <c r="C24" s="13" t="s">
        <v>7</v>
      </c>
      <c r="D24" s="13" t="s">
        <v>977</v>
      </c>
      <c r="E24" s="13">
        <v>10</v>
      </c>
      <c r="F24" s="16">
        <v>1</v>
      </c>
      <c r="G24" s="16" t="s">
        <v>823</v>
      </c>
      <c r="H24" s="13" t="s">
        <v>1432</v>
      </c>
      <c r="I24" s="13" t="s">
        <v>72</v>
      </c>
      <c r="J24" s="13" t="s">
        <v>814</v>
      </c>
      <c r="K24" s="13" t="s">
        <v>104</v>
      </c>
      <c r="L24" s="13" t="s">
        <v>1338</v>
      </c>
      <c r="M24" s="13" t="s">
        <v>2075</v>
      </c>
      <c r="N24" s="13"/>
      <c r="O24" s="1" t="s">
        <v>275</v>
      </c>
      <c r="P24" s="2" t="str">
        <f>LEFT(Table6[[#This Row],['[4']]],FIND(" ",Table6[[#This Row],['[4']]],1)-1)</f>
        <v>200</v>
      </c>
      <c r="Q24" s="2" t="str">
        <f>MID(Table6[[#This Row],['[4']]],FIND("x",Table6[[#This Row],['[4']]],1)+2,FIND("x",Table6[[#This Row],['[4']]],7)-(FIND("x",Table6[[#This Row],['[4']]],1)+2))</f>
        <v xml:space="preserve">450 </v>
      </c>
      <c r="R24" s="2" t="str">
        <f>RIGHT(Table6[[#This Row],['[4']]],LEN(Table6[[#This Row],['[4']]])-(FIND("x",Table6[[#This Row],['[4']]],7)+1))</f>
        <v>400</v>
      </c>
      <c r="S24" s="2"/>
      <c r="T24" s="2">
        <f t="shared" si="0"/>
        <v>3.5999999999999997E-2</v>
      </c>
    </row>
    <row r="25" spans="1:20" ht="30" x14ac:dyDescent="0.25">
      <c r="A25" s="13">
        <v>20</v>
      </c>
      <c r="B25" s="1" t="s">
        <v>1339</v>
      </c>
      <c r="C25" s="13" t="s">
        <v>7</v>
      </c>
      <c r="D25" s="13" t="s">
        <v>1340</v>
      </c>
      <c r="E25" s="13">
        <v>5</v>
      </c>
      <c r="F25" s="16">
        <v>1</v>
      </c>
      <c r="G25" s="16" t="s">
        <v>823</v>
      </c>
      <c r="H25" s="13" t="s">
        <v>1432</v>
      </c>
      <c r="I25" s="13" t="s">
        <v>72</v>
      </c>
      <c r="J25" s="13" t="s">
        <v>190</v>
      </c>
      <c r="K25" s="13" t="s">
        <v>72</v>
      </c>
      <c r="L25" s="13" t="s">
        <v>815</v>
      </c>
      <c r="M25" s="13" t="s">
        <v>2075</v>
      </c>
      <c r="N25" s="13"/>
      <c r="O25" s="1" t="s">
        <v>275</v>
      </c>
      <c r="P25" s="2" t="str">
        <f>LEFT(Table6[[#This Row],['[4']]],FIND(" ",Table6[[#This Row],['[4']]],1)-1)</f>
        <v>300</v>
      </c>
      <c r="Q25" s="2" t="str">
        <f>MID(Table6[[#This Row],['[4']]],FIND("x",Table6[[#This Row],['[4']]],1)+2,FIND("x",Table6[[#This Row],['[4']]],7)-(FIND("x",Table6[[#This Row],['[4']]],1)+2))</f>
        <v xml:space="preserve">500 </v>
      </c>
      <c r="R25" s="2" t="str">
        <f>RIGHT(Table6[[#This Row],['[4']]],LEN(Table6[[#This Row],['[4']]])-(FIND("x",Table6[[#This Row],['[4']]],7)+1))</f>
        <v>250</v>
      </c>
      <c r="S25" s="2"/>
      <c r="T25" s="2">
        <f t="shared" si="0"/>
        <v>3.7499999999999999E-2</v>
      </c>
    </row>
    <row r="26" spans="1:20" ht="30" x14ac:dyDescent="0.25">
      <c r="A26" s="13">
        <v>21</v>
      </c>
      <c r="B26" s="1" t="s">
        <v>1341</v>
      </c>
      <c r="C26" s="13" t="s">
        <v>7</v>
      </c>
      <c r="D26" s="13" t="s">
        <v>1342</v>
      </c>
      <c r="E26" s="13">
        <v>60</v>
      </c>
      <c r="F26" s="16">
        <v>1</v>
      </c>
      <c r="G26" s="16" t="s">
        <v>823</v>
      </c>
      <c r="H26" s="13" t="s">
        <v>1432</v>
      </c>
      <c r="I26" s="13" t="s">
        <v>25</v>
      </c>
      <c r="J26" s="13" t="s">
        <v>92</v>
      </c>
      <c r="K26" s="13" t="s">
        <v>104</v>
      </c>
      <c r="L26" s="13" t="s">
        <v>990</v>
      </c>
      <c r="M26" s="13" t="s">
        <v>2075</v>
      </c>
      <c r="N26" s="13"/>
      <c r="O26" s="1" t="s">
        <v>275</v>
      </c>
      <c r="P26" s="2" t="str">
        <f>LEFT(Table6[[#This Row],['[4']]],FIND(" ",Table6[[#This Row],['[4']]],1)-1)</f>
        <v>620</v>
      </c>
      <c r="Q26" s="2" t="str">
        <f>MID(Table6[[#This Row],['[4']]],FIND("x",Table6[[#This Row],['[4']]],1)+2,FIND("x",Table6[[#This Row],['[4']]],7)-(FIND("x",Table6[[#This Row],['[4']]],1)+2))</f>
        <v xml:space="preserve">560 </v>
      </c>
      <c r="R26" s="2" t="str">
        <f>RIGHT(Table6[[#This Row],['[4']]],LEN(Table6[[#This Row],['[4']]])-(FIND("x",Table6[[#This Row],['[4']]],7)+1))</f>
        <v>1080</v>
      </c>
      <c r="S26" s="2"/>
      <c r="T26" s="2">
        <f t="shared" si="0"/>
        <v>0.37497599999999998</v>
      </c>
    </row>
    <row r="27" spans="1:20" ht="30" x14ac:dyDescent="0.25">
      <c r="A27" s="13">
        <v>22</v>
      </c>
      <c r="B27" s="1" t="s">
        <v>1343</v>
      </c>
      <c r="C27" s="13" t="s">
        <v>7</v>
      </c>
      <c r="D27" s="13" t="s">
        <v>1335</v>
      </c>
      <c r="E27" s="13">
        <v>2</v>
      </c>
      <c r="F27" s="16">
        <v>1</v>
      </c>
      <c r="G27" s="16" t="s">
        <v>823</v>
      </c>
      <c r="H27" s="13" t="s">
        <v>1432</v>
      </c>
      <c r="I27" s="13" t="s">
        <v>5</v>
      </c>
      <c r="J27" s="13" t="s">
        <v>1326</v>
      </c>
      <c r="K27" s="13" t="s">
        <v>72</v>
      </c>
      <c r="L27" s="13" t="s">
        <v>815</v>
      </c>
      <c r="M27" s="13" t="s">
        <v>2075</v>
      </c>
      <c r="N27" s="13"/>
      <c r="O27" s="1" t="s">
        <v>275</v>
      </c>
      <c r="P27" s="2" t="str">
        <f>LEFT(Table6[[#This Row],['[4']]],FIND(" ",Table6[[#This Row],['[4']]],1)-1)</f>
        <v>330</v>
      </c>
      <c r="Q27" s="2" t="str">
        <f>MID(Table6[[#This Row],['[4']]],FIND("x",Table6[[#This Row],['[4']]],1)+2,FIND("x",Table6[[#This Row],['[4']]],7)-(FIND("x",Table6[[#This Row],['[4']]],1)+2))</f>
        <v xml:space="preserve">400 </v>
      </c>
      <c r="R27" s="2" t="str">
        <f>RIGHT(Table6[[#This Row],['[4']]],LEN(Table6[[#This Row],['[4']]])-(FIND("x",Table6[[#This Row],['[4']]],7)+1))</f>
        <v>200</v>
      </c>
      <c r="S27" s="2"/>
      <c r="T27" s="2">
        <f t="shared" si="0"/>
        <v>2.64E-2</v>
      </c>
    </row>
    <row r="28" spans="1:20" ht="30" x14ac:dyDescent="0.25">
      <c r="A28" s="13">
        <v>23</v>
      </c>
      <c r="B28" s="1" t="s">
        <v>1344</v>
      </c>
      <c r="C28" s="13" t="s">
        <v>7</v>
      </c>
      <c r="D28" s="13" t="s">
        <v>977</v>
      </c>
      <c r="E28" s="13">
        <v>3</v>
      </c>
      <c r="F28" s="16">
        <v>1</v>
      </c>
      <c r="G28" s="16" t="s">
        <v>823</v>
      </c>
      <c r="H28" s="13" t="s">
        <v>1432</v>
      </c>
      <c r="I28" s="13" t="s">
        <v>72</v>
      </c>
      <c r="J28" s="13" t="s">
        <v>1255</v>
      </c>
      <c r="K28" s="13" t="s">
        <v>72</v>
      </c>
      <c r="L28" s="13" t="s">
        <v>815</v>
      </c>
      <c r="M28" s="13" t="s">
        <v>2075</v>
      </c>
      <c r="N28" s="13"/>
      <c r="O28" s="1" t="s">
        <v>275</v>
      </c>
      <c r="P28" s="2" t="str">
        <f>LEFT(Table6[[#This Row],['[4']]],FIND(" ",Table6[[#This Row],['[4']]],1)-1)</f>
        <v>200</v>
      </c>
      <c r="Q28" s="2" t="str">
        <f>MID(Table6[[#This Row],['[4']]],FIND("x",Table6[[#This Row],['[4']]],1)+2,FIND("x",Table6[[#This Row],['[4']]],7)-(FIND("x",Table6[[#This Row],['[4']]],1)+2))</f>
        <v xml:space="preserve">450 </v>
      </c>
      <c r="R28" s="2" t="str">
        <f>RIGHT(Table6[[#This Row],['[4']]],LEN(Table6[[#This Row],['[4']]])-(FIND("x",Table6[[#This Row],['[4']]],7)+1))</f>
        <v>400</v>
      </c>
      <c r="S28" s="2"/>
      <c r="T28" s="2">
        <f t="shared" si="0"/>
        <v>3.5999999999999997E-2</v>
      </c>
    </row>
    <row r="29" spans="1:20" ht="30" x14ac:dyDescent="0.25">
      <c r="A29" s="13">
        <v>24</v>
      </c>
      <c r="B29" s="1" t="s">
        <v>1336</v>
      </c>
      <c r="C29" s="13" t="s">
        <v>7</v>
      </c>
      <c r="D29" s="13" t="s">
        <v>977</v>
      </c>
      <c r="E29" s="13">
        <v>10</v>
      </c>
      <c r="F29" s="16">
        <v>1</v>
      </c>
      <c r="G29" s="16" t="s">
        <v>823</v>
      </c>
      <c r="H29" s="13" t="s">
        <v>1432</v>
      </c>
      <c r="I29" s="13" t="s">
        <v>43</v>
      </c>
      <c r="J29" s="13" t="s">
        <v>829</v>
      </c>
      <c r="K29" s="13" t="s">
        <v>72</v>
      </c>
      <c r="L29" s="13" t="s">
        <v>815</v>
      </c>
      <c r="M29" s="13" t="s">
        <v>2075</v>
      </c>
      <c r="N29" s="13"/>
      <c r="O29" s="1" t="s">
        <v>275</v>
      </c>
      <c r="P29" s="2" t="str">
        <f>LEFT(Table6[[#This Row],['[4']]],FIND(" ",Table6[[#This Row],['[4']]],1)-1)</f>
        <v>200</v>
      </c>
      <c r="Q29" s="2" t="str">
        <f>MID(Table6[[#This Row],['[4']]],FIND("x",Table6[[#This Row],['[4']]],1)+2,FIND("x",Table6[[#This Row],['[4']]],7)-(FIND("x",Table6[[#This Row],['[4']]],1)+2))</f>
        <v xml:space="preserve">450 </v>
      </c>
      <c r="R29" s="2" t="str">
        <f>RIGHT(Table6[[#This Row],['[4']]],LEN(Table6[[#This Row],['[4']]])-(FIND("x",Table6[[#This Row],['[4']]],7)+1))</f>
        <v>400</v>
      </c>
      <c r="S29" s="2"/>
      <c r="T29" s="2">
        <f t="shared" si="0"/>
        <v>3.5999999999999997E-2</v>
      </c>
    </row>
    <row r="30" spans="1:20" ht="75" x14ac:dyDescent="0.25">
      <c r="A30" s="13">
        <v>25</v>
      </c>
      <c r="B30" s="1" t="s">
        <v>1345</v>
      </c>
      <c r="C30" s="13" t="s">
        <v>7</v>
      </c>
      <c r="D30" s="13" t="s">
        <v>977</v>
      </c>
      <c r="E30" s="13">
        <v>10</v>
      </c>
      <c r="F30" s="16">
        <v>1</v>
      </c>
      <c r="G30" s="16" t="s">
        <v>823</v>
      </c>
      <c r="H30" s="13" t="s">
        <v>1432</v>
      </c>
      <c r="I30" s="13" t="s">
        <v>72</v>
      </c>
      <c r="J30" s="13" t="s">
        <v>1210</v>
      </c>
      <c r="K30" s="13" t="s">
        <v>72</v>
      </c>
      <c r="L30" s="13" t="s">
        <v>815</v>
      </c>
      <c r="M30" s="13" t="s">
        <v>2075</v>
      </c>
      <c r="N30" s="13"/>
      <c r="O30" s="1" t="s">
        <v>275</v>
      </c>
      <c r="P30" s="2" t="str">
        <f>LEFT(Table6[[#This Row],['[4']]],FIND(" ",Table6[[#This Row],['[4']]],1)-1)</f>
        <v>200</v>
      </c>
      <c r="Q30" s="2" t="str">
        <f>MID(Table6[[#This Row],['[4']]],FIND("x",Table6[[#This Row],['[4']]],1)+2,FIND("x",Table6[[#This Row],['[4']]],7)-(FIND("x",Table6[[#This Row],['[4']]],1)+2))</f>
        <v xml:space="preserve">450 </v>
      </c>
      <c r="R30" s="2" t="str">
        <f>RIGHT(Table6[[#This Row],['[4']]],LEN(Table6[[#This Row],['[4']]])-(FIND("x",Table6[[#This Row],['[4']]],7)+1))</f>
        <v>400</v>
      </c>
      <c r="S30" s="2"/>
      <c r="T30" s="2">
        <f t="shared" si="0"/>
        <v>3.5999999999999997E-2</v>
      </c>
    </row>
    <row r="31" spans="1:20" ht="30" x14ac:dyDescent="0.25">
      <c r="A31" s="13">
        <v>26</v>
      </c>
      <c r="B31" s="1" t="s">
        <v>1346</v>
      </c>
      <c r="C31" s="13" t="s">
        <v>7</v>
      </c>
      <c r="D31" s="13" t="s">
        <v>977</v>
      </c>
      <c r="E31" s="13">
        <v>10</v>
      </c>
      <c r="F31" s="16">
        <v>1</v>
      </c>
      <c r="G31" s="16" t="s">
        <v>823</v>
      </c>
      <c r="H31" s="13" t="s">
        <v>1432</v>
      </c>
      <c r="I31" s="13" t="s">
        <v>5</v>
      </c>
      <c r="J31" s="13" t="s">
        <v>1326</v>
      </c>
      <c r="K31" s="13" t="s">
        <v>72</v>
      </c>
      <c r="L31" s="13" t="s">
        <v>815</v>
      </c>
      <c r="M31" s="13" t="s">
        <v>2075</v>
      </c>
      <c r="N31" s="13"/>
      <c r="O31" s="1" t="s">
        <v>275</v>
      </c>
      <c r="P31" s="2" t="str">
        <f>LEFT(Table6[[#This Row],['[4']]],FIND(" ",Table6[[#This Row],['[4']]],1)-1)</f>
        <v>200</v>
      </c>
      <c r="Q31" s="2" t="str">
        <f>MID(Table6[[#This Row],['[4']]],FIND("x",Table6[[#This Row],['[4']]],1)+2,FIND("x",Table6[[#This Row],['[4']]],7)-(FIND("x",Table6[[#This Row],['[4']]],1)+2))</f>
        <v xml:space="preserve">450 </v>
      </c>
      <c r="R31" s="2" t="str">
        <f>RIGHT(Table6[[#This Row],['[4']]],LEN(Table6[[#This Row],['[4']]])-(FIND("x",Table6[[#This Row],['[4']]],7)+1))</f>
        <v>400</v>
      </c>
      <c r="S31" s="2"/>
      <c r="T31" s="2">
        <f t="shared" si="0"/>
        <v>3.5999999999999997E-2</v>
      </c>
    </row>
    <row r="32" spans="1:20" ht="30" x14ac:dyDescent="0.25">
      <c r="A32" s="13">
        <v>27</v>
      </c>
      <c r="B32" s="1" t="s">
        <v>1327</v>
      </c>
      <c r="C32" s="13" t="s">
        <v>7</v>
      </c>
      <c r="D32" s="13" t="s">
        <v>977</v>
      </c>
      <c r="E32" s="13">
        <v>10</v>
      </c>
      <c r="F32" s="16">
        <v>1</v>
      </c>
      <c r="G32" s="16" t="s">
        <v>823</v>
      </c>
      <c r="H32" s="13" t="s">
        <v>1432</v>
      </c>
      <c r="I32" s="13" t="s">
        <v>5</v>
      </c>
      <c r="J32" s="13" t="s">
        <v>1326</v>
      </c>
      <c r="K32" s="13" t="s">
        <v>72</v>
      </c>
      <c r="L32" s="13" t="s">
        <v>815</v>
      </c>
      <c r="M32" s="13" t="s">
        <v>2075</v>
      </c>
      <c r="N32" s="13"/>
      <c r="O32" s="1" t="s">
        <v>275</v>
      </c>
      <c r="P32" s="2" t="str">
        <f>LEFT(Table6[[#This Row],['[4']]],FIND(" ",Table6[[#This Row],['[4']]],1)-1)</f>
        <v>200</v>
      </c>
      <c r="Q32" s="2" t="str">
        <f>MID(Table6[[#This Row],['[4']]],FIND("x",Table6[[#This Row],['[4']]],1)+2,FIND("x",Table6[[#This Row],['[4']]],7)-(FIND("x",Table6[[#This Row],['[4']]],1)+2))</f>
        <v xml:space="preserve">450 </v>
      </c>
      <c r="R32" s="2" t="str">
        <f>RIGHT(Table6[[#This Row],['[4']]],LEN(Table6[[#This Row],['[4']]])-(FIND("x",Table6[[#This Row],['[4']]],7)+1))</f>
        <v>400</v>
      </c>
      <c r="S32" s="2"/>
      <c r="T32" s="2">
        <f t="shared" si="0"/>
        <v>3.5999999999999997E-2</v>
      </c>
    </row>
    <row r="33" spans="1:20" ht="30" x14ac:dyDescent="0.25">
      <c r="A33" s="13">
        <v>28</v>
      </c>
      <c r="B33" s="1" t="s">
        <v>1347</v>
      </c>
      <c r="C33" s="13" t="s">
        <v>7</v>
      </c>
      <c r="D33" s="13" t="s">
        <v>1335</v>
      </c>
      <c r="E33" s="13">
        <v>2</v>
      </c>
      <c r="F33" s="16">
        <v>1</v>
      </c>
      <c r="G33" s="16" t="s">
        <v>823</v>
      </c>
      <c r="H33" s="13" t="s">
        <v>1432</v>
      </c>
      <c r="I33" s="13" t="s">
        <v>72</v>
      </c>
      <c r="J33" s="13" t="s">
        <v>839</v>
      </c>
      <c r="K33" s="13" t="s">
        <v>72</v>
      </c>
      <c r="L33" s="13" t="s">
        <v>815</v>
      </c>
      <c r="M33" s="13" t="s">
        <v>2075</v>
      </c>
      <c r="N33" s="13"/>
      <c r="O33" s="1" t="s">
        <v>275</v>
      </c>
      <c r="P33" s="2" t="str">
        <f>LEFT(Table6[[#This Row],['[4']]],FIND(" ",Table6[[#This Row],['[4']]],1)-1)</f>
        <v>330</v>
      </c>
      <c r="Q33" s="2" t="str">
        <f>MID(Table6[[#This Row],['[4']]],FIND("x",Table6[[#This Row],['[4']]],1)+2,FIND("x",Table6[[#This Row],['[4']]],7)-(FIND("x",Table6[[#This Row],['[4']]],1)+2))</f>
        <v xml:space="preserve">400 </v>
      </c>
      <c r="R33" s="2" t="str">
        <f>RIGHT(Table6[[#This Row],['[4']]],LEN(Table6[[#This Row],['[4']]])-(FIND("x",Table6[[#This Row],['[4']]],7)+1))</f>
        <v>200</v>
      </c>
      <c r="S33" s="2"/>
      <c r="T33" s="2">
        <f t="shared" si="0"/>
        <v>2.64E-2</v>
      </c>
    </row>
    <row r="34" spans="1:20" ht="30" x14ac:dyDescent="0.25">
      <c r="A34" s="13">
        <v>29</v>
      </c>
      <c r="B34" s="1" t="s">
        <v>1348</v>
      </c>
      <c r="C34" s="13" t="s">
        <v>7</v>
      </c>
      <c r="D34" s="13" t="s">
        <v>977</v>
      </c>
      <c r="E34" s="13">
        <v>3</v>
      </c>
      <c r="F34" s="16">
        <v>1</v>
      </c>
      <c r="G34" s="16" t="s">
        <v>823</v>
      </c>
      <c r="H34" s="13" t="s">
        <v>1432</v>
      </c>
      <c r="I34" s="13" t="s">
        <v>72</v>
      </c>
      <c r="J34" s="13" t="s">
        <v>981</v>
      </c>
      <c r="K34" s="13" t="s">
        <v>72</v>
      </c>
      <c r="L34" s="13" t="s">
        <v>1174</v>
      </c>
      <c r="M34" s="13" t="s">
        <v>2075</v>
      </c>
      <c r="N34" s="13"/>
      <c r="O34" s="1" t="s">
        <v>275</v>
      </c>
      <c r="P34" s="2" t="str">
        <f>LEFT(Table6[[#This Row],['[4']]],FIND(" ",Table6[[#This Row],['[4']]],1)-1)</f>
        <v>200</v>
      </c>
      <c r="Q34" s="2" t="str">
        <f>MID(Table6[[#This Row],['[4']]],FIND("x",Table6[[#This Row],['[4']]],1)+2,FIND("x",Table6[[#This Row],['[4']]],7)-(FIND("x",Table6[[#This Row],['[4']]],1)+2))</f>
        <v xml:space="preserve">450 </v>
      </c>
      <c r="R34" s="2" t="str">
        <f>RIGHT(Table6[[#This Row],['[4']]],LEN(Table6[[#This Row],['[4']]])-(FIND("x",Table6[[#This Row],['[4']]],7)+1))</f>
        <v>400</v>
      </c>
      <c r="S34" s="2"/>
      <c r="T34" s="2">
        <f t="shared" si="0"/>
        <v>3.5999999999999997E-2</v>
      </c>
    </row>
    <row r="35" spans="1:20" ht="30" x14ac:dyDescent="0.25">
      <c r="A35" s="13">
        <v>30</v>
      </c>
      <c r="B35" s="1" t="s">
        <v>1349</v>
      </c>
      <c r="C35" s="13" t="s">
        <v>7</v>
      </c>
      <c r="D35" s="13" t="s">
        <v>977</v>
      </c>
      <c r="E35" s="13">
        <v>3</v>
      </c>
      <c r="F35" s="16">
        <v>1</v>
      </c>
      <c r="G35" s="16" t="s">
        <v>823</v>
      </c>
      <c r="H35" s="13" t="s">
        <v>1432</v>
      </c>
      <c r="I35" s="13" t="s">
        <v>5</v>
      </c>
      <c r="J35" s="13" t="s">
        <v>1326</v>
      </c>
      <c r="K35" s="13" t="s">
        <v>72</v>
      </c>
      <c r="L35" s="13" t="s">
        <v>815</v>
      </c>
      <c r="M35" s="13" t="s">
        <v>2075</v>
      </c>
      <c r="N35" s="13"/>
      <c r="O35" s="1" t="s">
        <v>275</v>
      </c>
      <c r="P35" s="2" t="str">
        <f>LEFT(Table6[[#This Row],['[4']]],FIND(" ",Table6[[#This Row],['[4']]],1)-1)</f>
        <v>200</v>
      </c>
      <c r="Q35" s="2" t="str">
        <f>MID(Table6[[#This Row],['[4']]],FIND("x",Table6[[#This Row],['[4']]],1)+2,FIND("x",Table6[[#This Row],['[4']]],7)-(FIND("x",Table6[[#This Row],['[4']]],1)+2))</f>
        <v xml:space="preserve">450 </v>
      </c>
      <c r="R35" s="2" t="str">
        <f>RIGHT(Table6[[#This Row],['[4']]],LEN(Table6[[#This Row],['[4']]])-(FIND("x",Table6[[#This Row],['[4']]],7)+1))</f>
        <v>400</v>
      </c>
      <c r="S35" s="2"/>
      <c r="T35" s="2">
        <f t="shared" si="0"/>
        <v>3.5999999999999997E-2</v>
      </c>
    </row>
    <row r="36" spans="1:20" ht="30" x14ac:dyDescent="0.25">
      <c r="A36" s="13">
        <v>31</v>
      </c>
      <c r="B36" s="1" t="s">
        <v>1350</v>
      </c>
      <c r="C36" s="13" t="s">
        <v>7</v>
      </c>
      <c r="D36" s="13" t="s">
        <v>977</v>
      </c>
      <c r="E36" s="13">
        <v>3</v>
      </c>
      <c r="F36" s="16">
        <v>1</v>
      </c>
      <c r="G36" s="16" t="s">
        <v>823</v>
      </c>
      <c r="H36" s="13" t="s">
        <v>1432</v>
      </c>
      <c r="I36" s="13" t="s">
        <v>72</v>
      </c>
      <c r="J36" s="13" t="s">
        <v>1189</v>
      </c>
      <c r="K36" s="13" t="s">
        <v>72</v>
      </c>
      <c r="L36" s="13" t="s">
        <v>1174</v>
      </c>
      <c r="M36" s="13" t="s">
        <v>2075</v>
      </c>
      <c r="N36" s="13"/>
      <c r="O36" s="1" t="s">
        <v>275</v>
      </c>
      <c r="P36" s="2" t="str">
        <f>LEFT(Table6[[#This Row],['[4']]],FIND(" ",Table6[[#This Row],['[4']]],1)-1)</f>
        <v>200</v>
      </c>
      <c r="Q36" s="2" t="str">
        <f>MID(Table6[[#This Row],['[4']]],FIND("x",Table6[[#This Row],['[4']]],1)+2,FIND("x",Table6[[#This Row],['[4']]],7)-(FIND("x",Table6[[#This Row],['[4']]],1)+2))</f>
        <v xml:space="preserve">450 </v>
      </c>
      <c r="R36" s="2" t="str">
        <f>RIGHT(Table6[[#This Row],['[4']]],LEN(Table6[[#This Row],['[4']]])-(FIND("x",Table6[[#This Row],['[4']]],7)+1))</f>
        <v>400</v>
      </c>
      <c r="S36" s="2"/>
      <c r="T36" s="2">
        <f t="shared" si="0"/>
        <v>3.5999999999999997E-2</v>
      </c>
    </row>
    <row r="37" spans="1:20" ht="30" x14ac:dyDescent="0.25">
      <c r="A37" s="13">
        <v>32</v>
      </c>
      <c r="B37" s="1" t="s">
        <v>1351</v>
      </c>
      <c r="C37" s="13" t="s">
        <v>7</v>
      </c>
      <c r="D37" s="13" t="s">
        <v>1335</v>
      </c>
      <c r="E37" s="13">
        <v>2</v>
      </c>
      <c r="F37" s="16">
        <v>1</v>
      </c>
      <c r="G37" s="16" t="s">
        <v>823</v>
      </c>
      <c r="H37" s="13" t="s">
        <v>1432</v>
      </c>
      <c r="I37" s="13" t="s">
        <v>72</v>
      </c>
      <c r="J37" s="13" t="s">
        <v>981</v>
      </c>
      <c r="K37" s="13" t="s">
        <v>72</v>
      </c>
      <c r="L37" s="13" t="s">
        <v>815</v>
      </c>
      <c r="M37" s="13" t="s">
        <v>2075</v>
      </c>
      <c r="N37" s="13"/>
      <c r="O37" s="1" t="s">
        <v>275</v>
      </c>
      <c r="P37" s="2" t="str">
        <f>LEFT(Table6[[#This Row],['[4']]],FIND(" ",Table6[[#This Row],['[4']]],1)-1)</f>
        <v>330</v>
      </c>
      <c r="Q37" s="2" t="str">
        <f>MID(Table6[[#This Row],['[4']]],FIND("x",Table6[[#This Row],['[4']]],1)+2,FIND("x",Table6[[#This Row],['[4']]],7)-(FIND("x",Table6[[#This Row],['[4']]],1)+2))</f>
        <v xml:space="preserve">400 </v>
      </c>
      <c r="R37" s="2" t="str">
        <f>RIGHT(Table6[[#This Row],['[4']]],LEN(Table6[[#This Row],['[4']]])-(FIND("x",Table6[[#This Row],['[4']]],7)+1))</f>
        <v>200</v>
      </c>
      <c r="S37" s="2"/>
      <c r="T37" s="2">
        <f t="shared" si="0"/>
        <v>2.64E-2</v>
      </c>
    </row>
    <row r="38" spans="1:20" ht="30" x14ac:dyDescent="0.25">
      <c r="A38" s="13">
        <v>33</v>
      </c>
      <c r="B38" s="1" t="s">
        <v>1352</v>
      </c>
      <c r="C38" s="13" t="s">
        <v>7</v>
      </c>
      <c r="D38" s="13" t="s">
        <v>1353</v>
      </c>
      <c r="E38" s="13">
        <v>35</v>
      </c>
      <c r="F38" s="16">
        <v>1</v>
      </c>
      <c r="G38" s="16" t="s">
        <v>823</v>
      </c>
      <c r="H38" s="13" t="s">
        <v>1432</v>
      </c>
      <c r="I38" s="13" t="s">
        <v>43</v>
      </c>
      <c r="J38" s="13" t="s">
        <v>829</v>
      </c>
      <c r="K38" s="13" t="s">
        <v>104</v>
      </c>
      <c r="L38" s="13" t="s">
        <v>990</v>
      </c>
      <c r="M38" s="13" t="s">
        <v>2075</v>
      </c>
      <c r="N38" s="13"/>
      <c r="O38" s="1" t="s">
        <v>275</v>
      </c>
      <c r="P38" s="2" t="str">
        <f>LEFT(Table6[[#This Row],['[4']]],FIND(" ",Table6[[#This Row],['[4']]],1)-1)</f>
        <v>500</v>
      </c>
      <c r="Q38" s="2" t="str">
        <f>MID(Table6[[#This Row],['[4']]],FIND("x",Table6[[#This Row],['[4']]],1)+2,FIND("x",Table6[[#This Row],['[4']]],7)-(FIND("x",Table6[[#This Row],['[4']]],1)+2))</f>
        <v xml:space="preserve">500 </v>
      </c>
      <c r="R38" s="2" t="str">
        <f>RIGHT(Table6[[#This Row],['[4']]],LEN(Table6[[#This Row],['[4']]])-(FIND("x",Table6[[#This Row],['[4']]],7)+1))</f>
        <v>800</v>
      </c>
      <c r="S38" s="2"/>
      <c r="T38" s="2">
        <f t="shared" si="0"/>
        <v>0.2</v>
      </c>
    </row>
    <row r="39" spans="1:20" ht="30" x14ac:dyDescent="0.25">
      <c r="A39" s="13">
        <v>34</v>
      </c>
      <c r="B39" s="1" t="s">
        <v>1354</v>
      </c>
      <c r="C39" s="13" t="s">
        <v>7</v>
      </c>
      <c r="D39" s="13" t="s">
        <v>1355</v>
      </c>
      <c r="E39" s="13">
        <v>15</v>
      </c>
      <c r="F39" s="16">
        <v>1</v>
      </c>
      <c r="G39" s="16" t="s">
        <v>823</v>
      </c>
      <c r="H39" s="13" t="s">
        <v>1432</v>
      </c>
      <c r="I39" s="13" t="s">
        <v>72</v>
      </c>
      <c r="J39" s="13" t="s">
        <v>1210</v>
      </c>
      <c r="K39" s="13" t="s">
        <v>72</v>
      </c>
      <c r="L39" s="13" t="s">
        <v>815</v>
      </c>
      <c r="M39" s="13" t="s">
        <v>2075</v>
      </c>
      <c r="N39" s="13"/>
      <c r="O39" s="1" t="s">
        <v>275</v>
      </c>
      <c r="P39" s="2" t="str">
        <f>LEFT(Table6[[#This Row],['[4']]],FIND(" ",Table6[[#This Row],['[4']]],1)-1)</f>
        <v>1000</v>
      </c>
      <c r="Q39" s="2" t="str">
        <f>MID(Table6[[#This Row],['[4']]],FIND("x",Table6[[#This Row],['[4']]],1)+2,FIND("x",Table6[[#This Row],['[4']]],7)-(FIND("x",Table6[[#This Row],['[4']]],1)+2))</f>
        <v xml:space="preserve">500 </v>
      </c>
      <c r="R39" s="2" t="str">
        <f>RIGHT(Table6[[#This Row],['[4']]],LEN(Table6[[#This Row],['[4']]])-(FIND("x",Table6[[#This Row],['[4']]],7)+1))</f>
        <v>2100</v>
      </c>
      <c r="S39" s="2"/>
      <c r="T39" s="2">
        <f t="shared" si="0"/>
        <v>1.05</v>
      </c>
    </row>
    <row r="40" spans="1:20" ht="30" x14ac:dyDescent="0.25">
      <c r="A40" s="13">
        <v>35</v>
      </c>
      <c r="B40" s="1" t="s">
        <v>1356</v>
      </c>
      <c r="C40" s="13" t="s">
        <v>14</v>
      </c>
      <c r="D40" s="13" t="s">
        <v>1357</v>
      </c>
      <c r="E40" s="13">
        <v>7</v>
      </c>
      <c r="F40" s="16">
        <v>10</v>
      </c>
      <c r="G40" s="16" t="s">
        <v>823</v>
      </c>
      <c r="H40" s="13" t="s">
        <v>1432</v>
      </c>
      <c r="I40" s="13" t="s">
        <v>72</v>
      </c>
      <c r="J40" s="13" t="s">
        <v>190</v>
      </c>
      <c r="K40" s="13" t="s">
        <v>72</v>
      </c>
      <c r="L40" s="13" t="s">
        <v>1358</v>
      </c>
      <c r="M40" s="13" t="s">
        <v>2075</v>
      </c>
      <c r="N40" s="13"/>
      <c r="O40" s="1" t="s">
        <v>275</v>
      </c>
      <c r="P40" s="2" t="str">
        <f>LEFT(Table6[[#This Row],['[4']]],FIND(" ",Table6[[#This Row],['[4']]],1)-1)</f>
        <v>1000</v>
      </c>
      <c r="Q40" s="2" t="str">
        <f>MID(Table6[[#This Row],['[4']]],FIND("x",Table6[[#This Row],['[4']]],1)+2,FIND("x",Table6[[#This Row],['[4']]],7)-(FIND("x",Table6[[#This Row],['[4']]],1)+2))</f>
        <v xml:space="preserve">250 </v>
      </c>
      <c r="R40" s="2" t="str">
        <f>RIGHT(Table6[[#This Row],['[4']]],LEN(Table6[[#This Row],['[4']]])-(FIND("x",Table6[[#This Row],['[4']]],7)+1))</f>
        <v>250</v>
      </c>
      <c r="S40" s="2"/>
      <c r="T40" s="2">
        <f t="shared" si="0"/>
        <v>6.25E-2</v>
      </c>
    </row>
    <row r="41" spans="1:20" ht="30" x14ac:dyDescent="0.25">
      <c r="A41" s="13">
        <v>36</v>
      </c>
      <c r="B41" s="1" t="s">
        <v>1359</v>
      </c>
      <c r="C41" s="13" t="s">
        <v>14</v>
      </c>
      <c r="D41" s="13" t="s">
        <v>1360</v>
      </c>
      <c r="E41" s="13">
        <v>50</v>
      </c>
      <c r="F41" s="16">
        <v>1</v>
      </c>
      <c r="G41" s="16" t="s">
        <v>823</v>
      </c>
      <c r="H41" s="13" t="s">
        <v>1432</v>
      </c>
      <c r="I41" s="13" t="s">
        <v>5</v>
      </c>
      <c r="J41" s="13" t="s">
        <v>57</v>
      </c>
      <c r="K41" s="13" t="s">
        <v>104</v>
      </c>
      <c r="L41" s="13" t="s">
        <v>1358</v>
      </c>
      <c r="M41" s="13" t="s">
        <v>2075</v>
      </c>
      <c r="N41" s="13"/>
      <c r="O41" s="1" t="s">
        <v>275</v>
      </c>
      <c r="P41" s="2" t="str">
        <f>LEFT(Table6[[#This Row],['[4']]],FIND(" ",Table6[[#This Row],['[4']]],1)-1)</f>
        <v>2000</v>
      </c>
      <c r="Q41" s="2" t="str">
        <f>MID(Table6[[#This Row],['[4']]],FIND("x",Table6[[#This Row],['[4']]],1)+2,FIND("x",Table6[[#This Row],['[4']]],7)-(FIND("x",Table6[[#This Row],['[4']]],1)+2))</f>
        <v xml:space="preserve">500 </v>
      </c>
      <c r="R41" s="2" t="str">
        <f>RIGHT(Table6[[#This Row],['[4']]],LEN(Table6[[#This Row],['[4']]])-(FIND("x",Table6[[#This Row],['[4']]],7)+1))</f>
        <v>300</v>
      </c>
      <c r="S41" s="2"/>
      <c r="T41" s="2">
        <f t="shared" si="0"/>
        <v>0.3</v>
      </c>
    </row>
    <row r="42" spans="1:20" ht="30" x14ac:dyDescent="0.25">
      <c r="A42" s="13">
        <v>37</v>
      </c>
      <c r="B42" s="1" t="s">
        <v>1361</v>
      </c>
      <c r="C42" s="13" t="s">
        <v>14</v>
      </c>
      <c r="D42" s="13" t="s">
        <v>1362</v>
      </c>
      <c r="E42" s="13">
        <v>6</v>
      </c>
      <c r="F42" s="16">
        <v>5</v>
      </c>
      <c r="G42" s="16" t="s">
        <v>823</v>
      </c>
      <c r="H42" s="13" t="s">
        <v>1432</v>
      </c>
      <c r="I42" s="13" t="s">
        <v>1363</v>
      </c>
      <c r="J42" s="13" t="s">
        <v>1364</v>
      </c>
      <c r="K42" s="13" t="s">
        <v>104</v>
      </c>
      <c r="L42" s="13" t="s">
        <v>1358</v>
      </c>
      <c r="M42" s="13" t="s">
        <v>2075</v>
      </c>
      <c r="N42" s="13"/>
      <c r="O42" s="1" t="s">
        <v>275</v>
      </c>
      <c r="P42" s="2" t="str">
        <f>LEFT(Table6[[#This Row],['[4']]],FIND(" ",Table6[[#This Row],['[4']]],1)-1)</f>
        <v>1000</v>
      </c>
      <c r="Q42" s="2" t="str">
        <f>MID(Table6[[#This Row],['[4']]],FIND("x",Table6[[#This Row],['[4']]],1)+2,FIND("x",Table6[[#This Row],['[4']]],7)-(FIND("x",Table6[[#This Row],['[4']]],1)+2))</f>
        <v xml:space="preserve">500 </v>
      </c>
      <c r="R42" s="2" t="str">
        <f>RIGHT(Table6[[#This Row],['[4']]],LEN(Table6[[#This Row],['[4']]])-(FIND("x",Table6[[#This Row],['[4']]],7)+1))</f>
        <v>300</v>
      </c>
      <c r="S42" s="2"/>
      <c r="T42" s="2">
        <f t="shared" si="0"/>
        <v>0.15</v>
      </c>
    </row>
    <row r="43" spans="1:20" ht="30" x14ac:dyDescent="0.25">
      <c r="A43" s="13">
        <v>38</v>
      </c>
      <c r="B43" s="1" t="s">
        <v>1365</v>
      </c>
      <c r="C43" s="13" t="s">
        <v>14</v>
      </c>
      <c r="D43" s="13" t="s">
        <v>1366</v>
      </c>
      <c r="E43" s="13">
        <v>15</v>
      </c>
      <c r="F43" s="16">
        <v>1</v>
      </c>
      <c r="G43" s="16" t="s">
        <v>823</v>
      </c>
      <c r="H43" s="13" t="s">
        <v>1432</v>
      </c>
      <c r="I43" s="13" t="s">
        <v>43</v>
      </c>
      <c r="J43" s="13" t="s">
        <v>829</v>
      </c>
      <c r="K43" s="13" t="s">
        <v>104</v>
      </c>
      <c r="L43" s="13" t="s">
        <v>990</v>
      </c>
      <c r="M43" s="13" t="s">
        <v>2075</v>
      </c>
      <c r="N43" s="13"/>
      <c r="O43" s="1" t="s">
        <v>275</v>
      </c>
      <c r="P43" s="2" t="str">
        <f>LEFT(Table6[[#This Row],['[4']]],FIND(" ",Table6[[#This Row],['[4']]],1)-1)</f>
        <v>1000</v>
      </c>
      <c r="Q43" s="2" t="str">
        <f>MID(Table6[[#This Row],['[4']]],FIND("x",Table6[[#This Row],['[4']]],1)+2,FIND("x",Table6[[#This Row],['[4']]],7)-(FIND("x",Table6[[#This Row],['[4']]],1)+2))</f>
        <v xml:space="preserve">100 </v>
      </c>
      <c r="R43" s="2" t="str">
        <f>RIGHT(Table6[[#This Row],['[4']]],LEN(Table6[[#This Row],['[4']]])-(FIND("x",Table6[[#This Row],['[4']]],7)+1))</f>
        <v>1000</v>
      </c>
      <c r="S43" s="2"/>
      <c r="T43" s="2">
        <f t="shared" si="0"/>
        <v>0.1</v>
      </c>
    </row>
    <row r="44" spans="1:20" ht="30" x14ac:dyDescent="0.25">
      <c r="A44" s="13">
        <v>39</v>
      </c>
      <c r="B44" s="1" t="s">
        <v>1367</v>
      </c>
      <c r="C44" s="13" t="s">
        <v>14</v>
      </c>
      <c r="D44" s="13" t="s">
        <v>1368</v>
      </c>
      <c r="E44" s="13">
        <v>5</v>
      </c>
      <c r="F44" s="16">
        <v>3</v>
      </c>
      <c r="G44" s="16" t="s">
        <v>823</v>
      </c>
      <c r="H44" s="13" t="s">
        <v>1432</v>
      </c>
      <c r="I44" s="13" t="s">
        <v>1369</v>
      </c>
      <c r="J44" s="13">
        <v>0</v>
      </c>
      <c r="K44" s="13" t="s">
        <v>72</v>
      </c>
      <c r="L44" s="13" t="s">
        <v>815</v>
      </c>
      <c r="M44" s="13" t="s">
        <v>2075</v>
      </c>
      <c r="N44" s="13"/>
      <c r="O44" s="1" t="s">
        <v>275</v>
      </c>
      <c r="P44" s="2" t="str">
        <f>LEFT(Table6[[#This Row],['[4']]],FIND(" ",Table6[[#This Row],['[4']]],1)-1)</f>
        <v>1000</v>
      </c>
      <c r="Q44" s="2" t="str">
        <f>MID(Table6[[#This Row],['[4']]],FIND("x",Table6[[#This Row],['[4']]],1)+2,FIND("x",Table6[[#This Row],['[4']]],7)-(FIND("x",Table6[[#This Row],['[4']]],1)+2))</f>
        <v xml:space="preserve">600 </v>
      </c>
      <c r="R44" s="2" t="str">
        <f>RIGHT(Table6[[#This Row],['[4']]],LEN(Table6[[#This Row],['[4']]])-(FIND("x",Table6[[#This Row],['[4']]],7)+1))</f>
        <v>2100</v>
      </c>
      <c r="S44" s="2"/>
      <c r="T44" s="2">
        <f t="shared" si="0"/>
        <v>1.26</v>
      </c>
    </row>
    <row r="45" spans="1:20" ht="30" x14ac:dyDescent="0.25">
      <c r="A45" s="13">
        <v>40</v>
      </c>
      <c r="B45" s="1" t="s">
        <v>1370</v>
      </c>
      <c r="C45" s="13" t="s">
        <v>14</v>
      </c>
      <c r="D45" s="13" t="s">
        <v>1371</v>
      </c>
      <c r="E45" s="13">
        <v>7</v>
      </c>
      <c r="F45" s="16">
        <v>5</v>
      </c>
      <c r="G45" s="16" t="s">
        <v>823</v>
      </c>
      <c r="H45" s="13" t="s">
        <v>1432</v>
      </c>
      <c r="I45" s="13" t="s">
        <v>1372</v>
      </c>
      <c r="J45" s="13" t="s">
        <v>1373</v>
      </c>
      <c r="K45" s="13" t="s">
        <v>104</v>
      </c>
      <c r="L45" s="13" t="s">
        <v>874</v>
      </c>
      <c r="M45" s="13" t="s">
        <v>2075</v>
      </c>
      <c r="N45" s="13"/>
      <c r="O45" s="1" t="s">
        <v>275</v>
      </c>
      <c r="P45" s="2" t="str">
        <f>LEFT(Table6[[#This Row],['[4']]],FIND(" ",Table6[[#This Row],['[4']]],1)-1)</f>
        <v>1200</v>
      </c>
      <c r="Q45" s="2" t="str">
        <f>MID(Table6[[#This Row],['[4']]],FIND("x",Table6[[#This Row],['[4']]],1)+2,FIND("x",Table6[[#This Row],['[4']]],7)-(FIND("x",Table6[[#This Row],['[4']]],1)+2))</f>
        <v xml:space="preserve">50 </v>
      </c>
      <c r="R45" s="2" t="str">
        <f>RIGHT(Table6[[#This Row],['[4']]],LEN(Table6[[#This Row],['[4']]])-(FIND("x",Table6[[#This Row],['[4']]],7)+1))</f>
        <v>1500</v>
      </c>
      <c r="S45" s="2"/>
      <c r="T45" s="2">
        <f t="shared" si="0"/>
        <v>0.09</v>
      </c>
    </row>
    <row r="46" spans="1:20" ht="30" x14ac:dyDescent="0.25">
      <c r="A46" s="13">
        <v>41</v>
      </c>
      <c r="B46" s="1" t="s">
        <v>1374</v>
      </c>
      <c r="C46" s="13" t="s">
        <v>8</v>
      </c>
      <c r="D46" s="13" t="s">
        <v>1375</v>
      </c>
      <c r="E46" s="13">
        <v>20</v>
      </c>
      <c r="F46" s="16">
        <v>3</v>
      </c>
      <c r="G46" s="16" t="s">
        <v>823</v>
      </c>
      <c r="H46" s="13" t="s">
        <v>1432</v>
      </c>
      <c r="I46" s="13" t="s">
        <v>1369</v>
      </c>
      <c r="J46" s="13" t="s">
        <v>1376</v>
      </c>
      <c r="K46" s="13" t="s">
        <v>72</v>
      </c>
      <c r="L46" s="13" t="s">
        <v>815</v>
      </c>
      <c r="M46" s="13" t="s">
        <v>2075</v>
      </c>
      <c r="N46" s="13"/>
      <c r="O46" s="1" t="s">
        <v>275</v>
      </c>
      <c r="P46" s="2" t="str">
        <f>LEFT(Table6[[#This Row],['[4']]],FIND(" ",Table6[[#This Row],['[4']]],1)-1)</f>
        <v>460</v>
      </c>
      <c r="Q46" s="2" t="str">
        <f>MID(Table6[[#This Row],['[4']]],FIND("x",Table6[[#This Row],['[4']]],1)+2,FIND("x",Table6[[#This Row],['[4']]],7)-(FIND("x",Table6[[#This Row],['[4']]],1)+2))</f>
        <v xml:space="preserve">570 </v>
      </c>
      <c r="R46" s="2" t="str">
        <f>RIGHT(Table6[[#This Row],['[4']]],LEN(Table6[[#This Row],['[4']]])-(FIND("x",Table6[[#This Row],['[4']]],7)+1))</f>
        <v>650</v>
      </c>
      <c r="S46" s="2"/>
      <c r="T46" s="2">
        <f t="shared" si="0"/>
        <v>0.17043</v>
      </c>
    </row>
    <row r="47" spans="1:20" ht="30" x14ac:dyDescent="0.25">
      <c r="A47" s="13">
        <v>42</v>
      </c>
      <c r="B47" s="1" t="s">
        <v>1377</v>
      </c>
      <c r="C47" s="13" t="s">
        <v>9</v>
      </c>
      <c r="D47" s="13" t="s">
        <v>1378</v>
      </c>
      <c r="E47" s="13">
        <v>3</v>
      </c>
      <c r="F47" s="16">
        <v>5</v>
      </c>
      <c r="G47" s="16" t="s">
        <v>823</v>
      </c>
      <c r="H47" s="13" t="s">
        <v>1432</v>
      </c>
      <c r="I47" s="13" t="s">
        <v>72</v>
      </c>
      <c r="J47" s="13">
        <v>0</v>
      </c>
      <c r="K47" s="13" t="s">
        <v>72</v>
      </c>
      <c r="L47" s="13" t="s">
        <v>815</v>
      </c>
      <c r="M47" s="13" t="s">
        <v>2075</v>
      </c>
      <c r="N47" s="13"/>
      <c r="O47" s="1" t="s">
        <v>275</v>
      </c>
      <c r="P47" s="2" t="str">
        <f>LEFT(Table6[[#This Row],['[4']]],FIND(" ",Table6[[#This Row],['[4']]],1)-1)</f>
        <v>600</v>
      </c>
      <c r="Q47" s="2" t="str">
        <f>MID(Table6[[#This Row],['[4']]],FIND("x",Table6[[#This Row],['[4']]],1)+2,FIND("x",Table6[[#This Row],['[4']]],7)-(FIND("x",Table6[[#This Row],['[4']]],1)+2))</f>
        <v xml:space="preserve">150 </v>
      </c>
      <c r="R47" s="2" t="str">
        <f>RIGHT(Table6[[#This Row],['[4']]],LEN(Table6[[#This Row],['[4']]])-(FIND("x",Table6[[#This Row],['[4']]],7)+1))</f>
        <v>400</v>
      </c>
      <c r="S47" s="2"/>
      <c r="T47" s="2">
        <f t="shared" si="0"/>
        <v>3.5999999999999997E-2</v>
      </c>
    </row>
    <row r="48" spans="1:20" ht="30" x14ac:dyDescent="0.25">
      <c r="A48" s="13">
        <v>43</v>
      </c>
      <c r="B48" s="1" t="s">
        <v>1379</v>
      </c>
      <c r="C48" s="13" t="s">
        <v>9</v>
      </c>
      <c r="D48" s="13" t="s">
        <v>1380</v>
      </c>
      <c r="E48" s="13">
        <v>7</v>
      </c>
      <c r="F48" s="16">
        <v>1</v>
      </c>
      <c r="G48" s="16" t="s">
        <v>823</v>
      </c>
      <c r="H48" s="13" t="s">
        <v>1432</v>
      </c>
      <c r="I48" s="13" t="s">
        <v>72</v>
      </c>
      <c r="J48" s="13" t="s">
        <v>1210</v>
      </c>
      <c r="K48" s="13" t="s">
        <v>72</v>
      </c>
      <c r="L48" s="13" t="s">
        <v>1202</v>
      </c>
      <c r="M48" s="13" t="s">
        <v>2075</v>
      </c>
      <c r="N48" s="13"/>
      <c r="O48" s="1" t="s">
        <v>275</v>
      </c>
      <c r="P48" s="2" t="str">
        <f>LEFT(Table6[[#This Row],['[4']]],FIND(" ",Table6[[#This Row],['[4']]],1)-1)</f>
        <v>460</v>
      </c>
      <c r="Q48" s="2" t="str">
        <f>MID(Table6[[#This Row],['[4']]],FIND("x",Table6[[#This Row],['[4']]],1)+2,FIND("x",Table6[[#This Row],['[4']]],7)-(FIND("x",Table6[[#This Row],['[4']]],1)+2))</f>
        <v xml:space="preserve">570 </v>
      </c>
      <c r="R48" s="2" t="str">
        <f>RIGHT(Table6[[#This Row],['[4']]],LEN(Table6[[#This Row],['[4']]])-(FIND("x",Table6[[#This Row],['[4']]],7)+1))</f>
        <v>200</v>
      </c>
      <c r="S48" s="2"/>
      <c r="T48" s="2">
        <f t="shared" si="0"/>
        <v>5.2440000000000001E-2</v>
      </c>
    </row>
    <row r="49" spans="1:20" ht="30" x14ac:dyDescent="0.25">
      <c r="A49" s="13">
        <v>44</v>
      </c>
      <c r="B49" s="1" t="s">
        <v>1081</v>
      </c>
      <c r="C49" s="13" t="s">
        <v>9</v>
      </c>
      <c r="D49" s="13" t="s">
        <v>1381</v>
      </c>
      <c r="E49" s="13">
        <v>10</v>
      </c>
      <c r="F49" s="16">
        <v>1</v>
      </c>
      <c r="G49" s="16" t="s">
        <v>823</v>
      </c>
      <c r="H49" s="13" t="s">
        <v>1432</v>
      </c>
      <c r="I49" s="13" t="s">
        <v>72</v>
      </c>
      <c r="J49" s="13" t="s">
        <v>1196</v>
      </c>
      <c r="K49" s="13" t="s">
        <v>72</v>
      </c>
      <c r="L49" s="13" t="s">
        <v>1202</v>
      </c>
      <c r="M49" s="13" t="s">
        <v>2075</v>
      </c>
      <c r="N49" s="13"/>
      <c r="O49" s="1" t="s">
        <v>275</v>
      </c>
      <c r="P49" s="2" t="str">
        <f>LEFT(Table6[[#This Row],['[4']]],FIND(" ",Table6[[#This Row],['[4']]],1)-1)</f>
        <v>500</v>
      </c>
      <c r="Q49" s="2" t="str">
        <f>MID(Table6[[#This Row],['[4']]],FIND("x",Table6[[#This Row],['[4']]],1)+2,FIND("x",Table6[[#This Row],['[4']]],7)-(FIND("x",Table6[[#This Row],['[4']]],1)+2))</f>
        <v xml:space="preserve">270 </v>
      </c>
      <c r="R49" s="2" t="str">
        <f>RIGHT(Table6[[#This Row],['[4']]],LEN(Table6[[#This Row],['[4']]])-(FIND("x",Table6[[#This Row],['[4']]],7)+1))</f>
        <v>320</v>
      </c>
      <c r="S49" s="2"/>
      <c r="T49" s="2">
        <f t="shared" si="0"/>
        <v>4.3200000000000002E-2</v>
      </c>
    </row>
    <row r="50" spans="1:20" ht="45" x14ac:dyDescent="0.25">
      <c r="A50" s="13">
        <v>45</v>
      </c>
      <c r="B50" s="1" t="s">
        <v>1171</v>
      </c>
      <c r="C50" s="13" t="s">
        <v>11</v>
      </c>
      <c r="D50" s="13" t="s">
        <v>297</v>
      </c>
      <c r="E50" s="13">
        <v>40</v>
      </c>
      <c r="F50" s="16">
        <v>30</v>
      </c>
      <c r="G50" s="16" t="s">
        <v>823</v>
      </c>
      <c r="H50" s="13" t="s">
        <v>1432</v>
      </c>
      <c r="I50" s="13" t="s">
        <v>25</v>
      </c>
      <c r="J50" s="13" t="s">
        <v>92</v>
      </c>
      <c r="K50" s="13" t="s">
        <v>1382</v>
      </c>
      <c r="L50" s="13" t="s">
        <v>1383</v>
      </c>
      <c r="M50" s="13" t="s">
        <v>2075</v>
      </c>
      <c r="N50" s="13"/>
      <c r="O50" s="1" t="s">
        <v>275</v>
      </c>
      <c r="P50" s="2" t="str">
        <f>LEFT(Table6[[#This Row],['[4']]],FIND(" ",Table6[[#This Row],['[4']]],1)-1)</f>
        <v>620</v>
      </c>
      <c r="Q50" s="2" t="str">
        <f>MID(Table6[[#This Row],['[4']]],FIND("x",Table6[[#This Row],['[4']]],1)+2,FIND("x",Table6[[#This Row],['[4']]],7)-(FIND("x",Table6[[#This Row],['[4']]],1)+2))</f>
        <v xml:space="preserve">370 </v>
      </c>
      <c r="R50" s="2" t="str">
        <f>RIGHT(Table6[[#This Row],['[4']]],LEN(Table6[[#This Row],['[4']]])-(FIND("x",Table6[[#This Row],['[4']]],7)+1))</f>
        <v>340</v>
      </c>
      <c r="S50" s="2"/>
      <c r="T50" s="2">
        <f t="shared" si="0"/>
        <v>7.7995999999999996E-2</v>
      </c>
    </row>
    <row r="51" spans="1:20" ht="45" x14ac:dyDescent="0.25">
      <c r="A51" s="13">
        <v>46</v>
      </c>
      <c r="B51" s="1" t="s">
        <v>1171</v>
      </c>
      <c r="C51" s="13" t="s">
        <v>11</v>
      </c>
      <c r="D51" s="13" t="s">
        <v>297</v>
      </c>
      <c r="E51" s="13">
        <v>40</v>
      </c>
      <c r="F51" s="16">
        <v>15</v>
      </c>
      <c r="G51" s="16" t="s">
        <v>823</v>
      </c>
      <c r="H51" s="13" t="s">
        <v>1432</v>
      </c>
      <c r="I51" s="13" t="s">
        <v>5</v>
      </c>
      <c r="J51" s="13" t="s">
        <v>57</v>
      </c>
      <c r="K51" s="13" t="s">
        <v>104</v>
      </c>
      <c r="L51" s="13" t="s">
        <v>874</v>
      </c>
      <c r="M51" s="13" t="s">
        <v>2075</v>
      </c>
      <c r="N51" s="13"/>
      <c r="O51" s="1" t="s">
        <v>275</v>
      </c>
      <c r="P51" s="2" t="str">
        <f>LEFT(Table6[[#This Row],['[4']]],FIND(" ",Table6[[#This Row],['[4']]],1)-1)</f>
        <v>620</v>
      </c>
      <c r="Q51" s="2" t="str">
        <f>MID(Table6[[#This Row],['[4']]],FIND("x",Table6[[#This Row],['[4']]],1)+2,FIND("x",Table6[[#This Row],['[4']]],7)-(FIND("x",Table6[[#This Row],['[4']]],1)+2))</f>
        <v xml:space="preserve">370 </v>
      </c>
      <c r="R51" s="2" t="str">
        <f>RIGHT(Table6[[#This Row],['[4']]],LEN(Table6[[#This Row],['[4']]])-(FIND("x",Table6[[#This Row],['[4']]],7)+1))</f>
        <v>340</v>
      </c>
      <c r="S51" s="2"/>
      <c r="T51" s="2">
        <f t="shared" si="0"/>
        <v>7.7995999999999996E-2</v>
      </c>
    </row>
    <row r="52" spans="1:20" ht="45" x14ac:dyDescent="0.25">
      <c r="A52" s="13">
        <v>47</v>
      </c>
      <c r="B52" s="1" t="s">
        <v>1171</v>
      </c>
      <c r="C52" s="13" t="s">
        <v>11</v>
      </c>
      <c r="D52" s="13" t="s">
        <v>297</v>
      </c>
      <c r="E52" s="13">
        <v>40</v>
      </c>
      <c r="F52" s="16">
        <v>15</v>
      </c>
      <c r="G52" s="16" t="s">
        <v>823</v>
      </c>
      <c r="H52" s="13" t="s">
        <v>1432</v>
      </c>
      <c r="I52" s="13" t="s">
        <v>43</v>
      </c>
      <c r="J52" s="13" t="s">
        <v>829</v>
      </c>
      <c r="K52" s="13" t="s">
        <v>72</v>
      </c>
      <c r="L52" s="13" t="s">
        <v>815</v>
      </c>
      <c r="M52" s="13" t="s">
        <v>2075</v>
      </c>
      <c r="N52" s="13"/>
      <c r="O52" s="1" t="s">
        <v>275</v>
      </c>
      <c r="P52" s="2" t="str">
        <f>LEFT(Table6[[#This Row],['[4']]],FIND(" ",Table6[[#This Row],['[4']]],1)-1)</f>
        <v>620</v>
      </c>
      <c r="Q52" s="2" t="str">
        <f>MID(Table6[[#This Row],['[4']]],FIND("x",Table6[[#This Row],['[4']]],1)+2,FIND("x",Table6[[#This Row],['[4']]],7)-(FIND("x",Table6[[#This Row],['[4']]],1)+2))</f>
        <v xml:space="preserve">370 </v>
      </c>
      <c r="R52" s="2" t="str">
        <f>RIGHT(Table6[[#This Row],['[4']]],LEN(Table6[[#This Row],['[4']]])-(FIND("x",Table6[[#This Row],['[4']]],7)+1))</f>
        <v>340</v>
      </c>
      <c r="S52" s="2"/>
      <c r="T52" s="2">
        <f t="shared" si="0"/>
        <v>7.7995999999999996E-2</v>
      </c>
    </row>
    <row r="53" spans="1:20" ht="45" x14ac:dyDescent="0.25">
      <c r="A53" s="13">
        <v>48</v>
      </c>
      <c r="B53" s="1" t="s">
        <v>1171</v>
      </c>
      <c r="C53" s="13" t="s">
        <v>11</v>
      </c>
      <c r="D53" s="13" t="s">
        <v>297</v>
      </c>
      <c r="E53" s="13">
        <v>40</v>
      </c>
      <c r="F53" s="16">
        <v>100</v>
      </c>
      <c r="G53" s="16" t="s">
        <v>823</v>
      </c>
      <c r="H53" s="13" t="s">
        <v>1432</v>
      </c>
      <c r="I53" s="13" t="s">
        <v>43</v>
      </c>
      <c r="J53" s="13" t="s">
        <v>1384</v>
      </c>
      <c r="K53" s="13" t="s">
        <v>1382</v>
      </c>
      <c r="L53" s="13" t="s">
        <v>1385</v>
      </c>
      <c r="M53" s="13" t="s">
        <v>2075</v>
      </c>
      <c r="N53" s="13"/>
      <c r="O53" s="1" t="s">
        <v>275</v>
      </c>
      <c r="P53" s="2" t="str">
        <f>LEFT(Table6[[#This Row],['[4']]],FIND(" ",Table6[[#This Row],['[4']]],1)-1)</f>
        <v>620</v>
      </c>
      <c r="Q53" s="2" t="str">
        <f>MID(Table6[[#This Row],['[4']]],FIND("x",Table6[[#This Row],['[4']]],1)+2,FIND("x",Table6[[#This Row],['[4']]],7)-(FIND("x",Table6[[#This Row],['[4']]],1)+2))</f>
        <v xml:space="preserve">370 </v>
      </c>
      <c r="R53" s="2" t="str">
        <f>RIGHT(Table6[[#This Row],['[4']]],LEN(Table6[[#This Row],['[4']]])-(FIND("x",Table6[[#This Row],['[4']]],7)+1))</f>
        <v>340</v>
      </c>
      <c r="S53" s="2"/>
      <c r="T53" s="2">
        <f t="shared" si="0"/>
        <v>7.7995999999999996E-2</v>
      </c>
    </row>
    <row r="54" spans="1:20" ht="45" x14ac:dyDescent="0.25">
      <c r="A54" s="13">
        <v>49</v>
      </c>
      <c r="B54" s="1" t="s">
        <v>1171</v>
      </c>
      <c r="C54" s="13" t="s">
        <v>11</v>
      </c>
      <c r="D54" s="13" t="s">
        <v>297</v>
      </c>
      <c r="E54" s="13">
        <v>40</v>
      </c>
      <c r="F54" s="16">
        <v>20</v>
      </c>
      <c r="G54" s="16" t="s">
        <v>823</v>
      </c>
      <c r="H54" s="13" t="s">
        <v>1432</v>
      </c>
      <c r="I54" s="13" t="s">
        <v>72</v>
      </c>
      <c r="J54" s="13" t="s">
        <v>190</v>
      </c>
      <c r="K54" s="13" t="s">
        <v>72</v>
      </c>
      <c r="L54" s="13" t="s">
        <v>815</v>
      </c>
      <c r="M54" s="13" t="s">
        <v>2075</v>
      </c>
      <c r="N54" s="13"/>
      <c r="O54" s="1" t="s">
        <v>275</v>
      </c>
      <c r="P54" s="2" t="str">
        <f>LEFT(Table6[[#This Row],['[4']]],FIND(" ",Table6[[#This Row],['[4']]],1)-1)</f>
        <v>620</v>
      </c>
      <c r="Q54" s="2" t="str">
        <f>MID(Table6[[#This Row],['[4']]],FIND("x",Table6[[#This Row],['[4']]],1)+2,FIND("x",Table6[[#This Row],['[4']]],7)-(FIND("x",Table6[[#This Row],['[4']]],1)+2))</f>
        <v xml:space="preserve">370 </v>
      </c>
      <c r="R54" s="2" t="str">
        <f>RIGHT(Table6[[#This Row],['[4']]],LEN(Table6[[#This Row],['[4']]])-(FIND("x",Table6[[#This Row],['[4']]],7)+1))</f>
        <v>340</v>
      </c>
      <c r="S54" s="2"/>
      <c r="T54" s="2">
        <f t="shared" si="0"/>
        <v>7.7995999999999996E-2</v>
      </c>
    </row>
    <row r="55" spans="1:20" ht="45" x14ac:dyDescent="0.25">
      <c r="A55" s="13">
        <v>50</v>
      </c>
      <c r="B55" s="1" t="s">
        <v>1171</v>
      </c>
      <c r="C55" s="13" t="s">
        <v>11</v>
      </c>
      <c r="D55" s="13" t="s">
        <v>297</v>
      </c>
      <c r="E55" s="13">
        <v>40</v>
      </c>
      <c r="F55" s="16">
        <v>60</v>
      </c>
      <c r="G55" s="16" t="s">
        <v>823</v>
      </c>
      <c r="H55" s="13" t="s">
        <v>1432</v>
      </c>
      <c r="I55" s="13" t="s">
        <v>72</v>
      </c>
      <c r="J55" s="13" t="s">
        <v>817</v>
      </c>
      <c r="K55" s="13" t="s">
        <v>72</v>
      </c>
      <c r="L55" s="13" t="s">
        <v>1386</v>
      </c>
      <c r="M55" s="13" t="s">
        <v>2075</v>
      </c>
      <c r="N55" s="13"/>
      <c r="O55" s="1" t="s">
        <v>275</v>
      </c>
      <c r="P55" s="2" t="str">
        <f>LEFT(Table6[[#This Row],['[4']]],FIND(" ",Table6[[#This Row],['[4']]],1)-1)</f>
        <v>620</v>
      </c>
      <c r="Q55" s="2" t="str">
        <f>MID(Table6[[#This Row],['[4']]],FIND("x",Table6[[#This Row],['[4']]],1)+2,FIND("x",Table6[[#This Row],['[4']]],7)-(FIND("x",Table6[[#This Row],['[4']]],1)+2))</f>
        <v xml:space="preserve">370 </v>
      </c>
      <c r="R55" s="2" t="str">
        <f>RIGHT(Table6[[#This Row],['[4']]],LEN(Table6[[#This Row],['[4']]])-(FIND("x",Table6[[#This Row],['[4']]],7)+1))</f>
        <v>340</v>
      </c>
      <c r="S55" s="2"/>
      <c r="T55" s="2">
        <f t="shared" si="0"/>
        <v>7.7995999999999996E-2</v>
      </c>
    </row>
    <row r="56" spans="1:20" ht="45" x14ac:dyDescent="0.25">
      <c r="A56" s="13">
        <v>51</v>
      </c>
      <c r="B56" s="1" t="s">
        <v>1171</v>
      </c>
      <c r="C56" s="13" t="s">
        <v>11</v>
      </c>
      <c r="D56" s="13" t="s">
        <v>297</v>
      </c>
      <c r="E56" s="13">
        <v>40</v>
      </c>
      <c r="F56" s="16">
        <v>10</v>
      </c>
      <c r="G56" s="16" t="s">
        <v>823</v>
      </c>
      <c r="H56" s="13" t="s">
        <v>1432</v>
      </c>
      <c r="I56" s="13" t="s">
        <v>72</v>
      </c>
      <c r="J56" s="13" t="s">
        <v>981</v>
      </c>
      <c r="K56" s="13" t="s">
        <v>104</v>
      </c>
      <c r="L56" s="13" t="s">
        <v>1320</v>
      </c>
      <c r="M56" s="13" t="s">
        <v>2075</v>
      </c>
      <c r="N56" s="13"/>
      <c r="O56" s="1" t="s">
        <v>275</v>
      </c>
      <c r="P56" s="2" t="str">
        <f>LEFT(Table6[[#This Row],['[4']]],FIND(" ",Table6[[#This Row],['[4']]],1)-1)</f>
        <v>620</v>
      </c>
      <c r="Q56" s="2" t="str">
        <f>MID(Table6[[#This Row],['[4']]],FIND("x",Table6[[#This Row],['[4']]],1)+2,FIND("x",Table6[[#This Row],['[4']]],7)-(FIND("x",Table6[[#This Row],['[4']]],1)+2))</f>
        <v xml:space="preserve">370 </v>
      </c>
      <c r="R56" s="2" t="str">
        <f>RIGHT(Table6[[#This Row],['[4']]],LEN(Table6[[#This Row],['[4']]])-(FIND("x",Table6[[#This Row],['[4']]],7)+1))</f>
        <v>340</v>
      </c>
      <c r="S56" s="2"/>
      <c r="T56" s="2">
        <f t="shared" si="0"/>
        <v>7.7995999999999996E-2</v>
      </c>
    </row>
    <row r="57" spans="1:20" ht="45" x14ac:dyDescent="0.25">
      <c r="A57" s="13">
        <v>52</v>
      </c>
      <c r="B57" s="1" t="s">
        <v>1171</v>
      </c>
      <c r="C57" s="13" t="s">
        <v>11</v>
      </c>
      <c r="D57" s="13" t="s">
        <v>297</v>
      </c>
      <c r="E57" s="13">
        <v>40</v>
      </c>
      <c r="F57" s="16">
        <v>20</v>
      </c>
      <c r="G57" s="16" t="s">
        <v>823</v>
      </c>
      <c r="H57" s="13" t="s">
        <v>1432</v>
      </c>
      <c r="I57" s="13" t="s">
        <v>72</v>
      </c>
      <c r="J57" s="13" t="s">
        <v>814</v>
      </c>
      <c r="K57" s="13" t="s">
        <v>104</v>
      </c>
      <c r="L57" s="13" t="s">
        <v>1338</v>
      </c>
      <c r="M57" s="13" t="s">
        <v>2075</v>
      </c>
      <c r="N57" s="13"/>
      <c r="O57" s="1" t="s">
        <v>275</v>
      </c>
      <c r="P57" s="2" t="str">
        <f>LEFT(Table6[[#This Row],['[4']]],FIND(" ",Table6[[#This Row],['[4']]],1)-1)</f>
        <v>620</v>
      </c>
      <c r="Q57" s="2" t="str">
        <f>MID(Table6[[#This Row],['[4']]],FIND("x",Table6[[#This Row],['[4']]],1)+2,FIND("x",Table6[[#This Row],['[4']]],7)-(FIND("x",Table6[[#This Row],['[4']]],1)+2))</f>
        <v xml:space="preserve">370 </v>
      </c>
      <c r="R57" s="2" t="str">
        <f>RIGHT(Table6[[#This Row],['[4']]],LEN(Table6[[#This Row],['[4']]])-(FIND("x",Table6[[#This Row],['[4']]],7)+1))</f>
        <v>340</v>
      </c>
      <c r="S57" s="2"/>
      <c r="T57" s="2">
        <f t="shared" si="0"/>
        <v>7.7995999999999996E-2</v>
      </c>
    </row>
    <row r="58" spans="1:20" ht="45" x14ac:dyDescent="0.25">
      <c r="A58" s="13">
        <v>53</v>
      </c>
      <c r="B58" s="1" t="s">
        <v>1171</v>
      </c>
      <c r="C58" s="13" t="s">
        <v>11</v>
      </c>
      <c r="D58" s="13" t="s">
        <v>297</v>
      </c>
      <c r="E58" s="13">
        <v>40</v>
      </c>
      <c r="F58" s="16">
        <v>5</v>
      </c>
      <c r="G58" s="16" t="s">
        <v>823</v>
      </c>
      <c r="H58" s="13" t="s">
        <v>1432</v>
      </c>
      <c r="I58" s="13" t="s">
        <v>72</v>
      </c>
      <c r="J58" s="13" t="s">
        <v>1192</v>
      </c>
      <c r="K58" s="13" t="s">
        <v>72</v>
      </c>
      <c r="L58" s="13" t="s">
        <v>1174</v>
      </c>
      <c r="M58" s="13" t="s">
        <v>2075</v>
      </c>
      <c r="N58" s="13"/>
      <c r="O58" s="1" t="s">
        <v>275</v>
      </c>
      <c r="P58" s="2" t="str">
        <f>LEFT(Table6[[#This Row],['[4']]],FIND(" ",Table6[[#This Row],['[4']]],1)-1)</f>
        <v>620</v>
      </c>
      <c r="Q58" s="2" t="str">
        <f>MID(Table6[[#This Row],['[4']]],FIND("x",Table6[[#This Row],['[4']]],1)+2,FIND("x",Table6[[#This Row],['[4']]],7)-(FIND("x",Table6[[#This Row],['[4']]],1)+2))</f>
        <v xml:space="preserve">370 </v>
      </c>
      <c r="R58" s="2" t="str">
        <f>RIGHT(Table6[[#This Row],['[4']]],LEN(Table6[[#This Row],['[4']]])-(FIND("x",Table6[[#This Row],['[4']]],7)+1))</f>
        <v>340</v>
      </c>
      <c r="S58" s="2"/>
      <c r="T58" s="2">
        <f t="shared" si="0"/>
        <v>7.7995999999999996E-2</v>
      </c>
    </row>
    <row r="59" spans="1:20" ht="45" x14ac:dyDescent="0.25">
      <c r="A59" s="13">
        <v>54</v>
      </c>
      <c r="B59" s="1" t="s">
        <v>1171</v>
      </c>
      <c r="C59" s="13" t="s">
        <v>11</v>
      </c>
      <c r="D59" s="13" t="s">
        <v>297</v>
      </c>
      <c r="E59" s="13">
        <v>40</v>
      </c>
      <c r="F59" s="16">
        <v>10</v>
      </c>
      <c r="G59" s="16" t="s">
        <v>823</v>
      </c>
      <c r="H59" s="13" t="s">
        <v>1432</v>
      </c>
      <c r="I59" s="13" t="s">
        <v>72</v>
      </c>
      <c r="J59" s="13" t="s">
        <v>1255</v>
      </c>
      <c r="K59" s="13" t="s">
        <v>104</v>
      </c>
      <c r="L59" s="13" t="s">
        <v>1387</v>
      </c>
      <c r="M59" s="13" t="s">
        <v>2075</v>
      </c>
      <c r="N59" s="13"/>
      <c r="O59" s="1" t="s">
        <v>275</v>
      </c>
      <c r="P59" s="2" t="str">
        <f>LEFT(Table6[[#This Row],['[4']]],FIND(" ",Table6[[#This Row],['[4']]],1)-1)</f>
        <v>620</v>
      </c>
      <c r="Q59" s="2" t="str">
        <f>MID(Table6[[#This Row],['[4']]],FIND("x",Table6[[#This Row],['[4']]],1)+2,FIND("x",Table6[[#This Row],['[4']]],7)-(FIND("x",Table6[[#This Row],['[4']]],1)+2))</f>
        <v xml:space="preserve">370 </v>
      </c>
      <c r="R59" s="2" t="str">
        <f>RIGHT(Table6[[#This Row],['[4']]],LEN(Table6[[#This Row],['[4']]])-(FIND("x",Table6[[#This Row],['[4']]],7)+1))</f>
        <v>340</v>
      </c>
      <c r="S59" s="2"/>
      <c r="T59" s="2">
        <f t="shared" si="0"/>
        <v>7.7995999999999996E-2</v>
      </c>
    </row>
    <row r="60" spans="1:20" ht="45" x14ac:dyDescent="0.25">
      <c r="A60" s="13">
        <v>55</v>
      </c>
      <c r="B60" s="1" t="s">
        <v>1171</v>
      </c>
      <c r="C60" s="13" t="s">
        <v>11</v>
      </c>
      <c r="D60" s="13" t="s">
        <v>297</v>
      </c>
      <c r="E60" s="13">
        <v>40</v>
      </c>
      <c r="F60" s="16">
        <v>10</v>
      </c>
      <c r="G60" s="16" t="s">
        <v>823</v>
      </c>
      <c r="H60" s="13" t="s">
        <v>1432</v>
      </c>
      <c r="I60" s="13" t="s">
        <v>72</v>
      </c>
      <c r="J60" s="13" t="s">
        <v>1189</v>
      </c>
      <c r="K60" s="13" t="s">
        <v>1388</v>
      </c>
      <c r="L60" s="13" t="s">
        <v>1389</v>
      </c>
      <c r="M60" s="13" t="s">
        <v>2075</v>
      </c>
      <c r="N60" s="13"/>
      <c r="O60" s="1" t="s">
        <v>275</v>
      </c>
      <c r="P60" s="2" t="str">
        <f>LEFT(Table6[[#This Row],['[4']]],FIND(" ",Table6[[#This Row],['[4']]],1)-1)</f>
        <v>620</v>
      </c>
      <c r="Q60" s="2" t="str">
        <f>MID(Table6[[#This Row],['[4']]],FIND("x",Table6[[#This Row],['[4']]],1)+2,FIND("x",Table6[[#This Row],['[4']]],7)-(FIND("x",Table6[[#This Row],['[4']]],1)+2))</f>
        <v xml:space="preserve">370 </v>
      </c>
      <c r="R60" s="2" t="str">
        <f>RIGHT(Table6[[#This Row],['[4']]],LEN(Table6[[#This Row],['[4']]])-(FIND("x",Table6[[#This Row],['[4']]],7)+1))</f>
        <v>340</v>
      </c>
      <c r="S60" s="2"/>
      <c r="T60" s="2">
        <f t="shared" si="0"/>
        <v>7.7995999999999996E-2</v>
      </c>
    </row>
    <row r="61" spans="1:20" ht="45" x14ac:dyDescent="0.25">
      <c r="A61" s="13">
        <v>56</v>
      </c>
      <c r="B61" s="1" t="s">
        <v>1171</v>
      </c>
      <c r="C61" s="13" t="s">
        <v>11</v>
      </c>
      <c r="D61" s="13" t="s">
        <v>297</v>
      </c>
      <c r="E61" s="13">
        <v>40</v>
      </c>
      <c r="F61" s="16">
        <v>30</v>
      </c>
      <c r="G61" s="16" t="s">
        <v>823</v>
      </c>
      <c r="H61" s="13" t="s">
        <v>1432</v>
      </c>
      <c r="I61" s="13" t="s">
        <v>72</v>
      </c>
      <c r="J61" s="13" t="s">
        <v>1210</v>
      </c>
      <c r="K61" s="13" t="s">
        <v>104</v>
      </c>
      <c r="L61" s="13" t="s">
        <v>874</v>
      </c>
      <c r="M61" s="13" t="s">
        <v>2075</v>
      </c>
      <c r="N61" s="13"/>
      <c r="O61" s="1" t="s">
        <v>275</v>
      </c>
      <c r="P61" s="2" t="str">
        <f>LEFT(Table6[[#This Row],['[4']]],FIND(" ",Table6[[#This Row],['[4']]],1)-1)</f>
        <v>620</v>
      </c>
      <c r="Q61" s="2" t="str">
        <f>MID(Table6[[#This Row],['[4']]],FIND("x",Table6[[#This Row],['[4']]],1)+2,FIND("x",Table6[[#This Row],['[4']]],7)-(FIND("x",Table6[[#This Row],['[4']]],1)+2))</f>
        <v xml:space="preserve">370 </v>
      </c>
      <c r="R61" s="2" t="str">
        <f>RIGHT(Table6[[#This Row],['[4']]],LEN(Table6[[#This Row],['[4']]])-(FIND("x",Table6[[#This Row],['[4']]],7)+1))</f>
        <v>340</v>
      </c>
      <c r="S61" s="2"/>
      <c r="T61" s="2">
        <f t="shared" si="0"/>
        <v>7.7995999999999996E-2</v>
      </c>
    </row>
    <row r="62" spans="1:20" ht="30" x14ac:dyDescent="0.25">
      <c r="A62" s="13">
        <v>57</v>
      </c>
      <c r="B62" s="1" t="s">
        <v>1390</v>
      </c>
      <c r="C62" s="13" t="s">
        <v>12</v>
      </c>
      <c r="D62" s="13" t="s">
        <v>297</v>
      </c>
      <c r="E62" s="13">
        <v>50</v>
      </c>
      <c r="F62" s="16">
        <v>20</v>
      </c>
      <c r="G62" s="16" t="s">
        <v>823</v>
      </c>
      <c r="H62" s="13" t="s">
        <v>1432</v>
      </c>
      <c r="I62" s="13" t="s">
        <v>72</v>
      </c>
      <c r="J62" s="13" t="s">
        <v>1210</v>
      </c>
      <c r="K62" s="13" t="s">
        <v>72</v>
      </c>
      <c r="L62" s="13" t="s">
        <v>1202</v>
      </c>
      <c r="M62" s="13" t="s">
        <v>2075</v>
      </c>
      <c r="N62" s="13"/>
      <c r="O62" s="1" t="s">
        <v>275</v>
      </c>
      <c r="P62" s="2" t="str">
        <f>LEFT(Table6[[#This Row],['[4']]],FIND(" ",Table6[[#This Row],['[4']]],1)-1)</f>
        <v>620</v>
      </c>
      <c r="Q62" s="2" t="str">
        <f>MID(Table6[[#This Row],['[4']]],FIND("x",Table6[[#This Row],['[4']]],1)+2,FIND("x",Table6[[#This Row],['[4']]],7)-(FIND("x",Table6[[#This Row],['[4']]],1)+2))</f>
        <v xml:space="preserve">370 </v>
      </c>
      <c r="R62" s="2" t="str">
        <f>RIGHT(Table6[[#This Row],['[4']]],LEN(Table6[[#This Row],['[4']]])-(FIND("x",Table6[[#This Row],['[4']]],7)+1))</f>
        <v>340</v>
      </c>
      <c r="S62" s="2"/>
      <c r="T62" s="2">
        <f t="shared" si="0"/>
        <v>7.7995999999999996E-2</v>
      </c>
    </row>
    <row r="63" spans="1:20" ht="30" x14ac:dyDescent="0.25">
      <c r="A63" s="13">
        <v>58</v>
      </c>
      <c r="B63" s="1" t="s">
        <v>1391</v>
      </c>
      <c r="C63" s="13" t="s">
        <v>16</v>
      </c>
      <c r="D63" s="13" t="s">
        <v>297</v>
      </c>
      <c r="E63" s="13">
        <v>20</v>
      </c>
      <c r="F63" s="16">
        <v>5</v>
      </c>
      <c r="G63" s="16" t="s">
        <v>823</v>
      </c>
      <c r="H63" s="13" t="s">
        <v>1432</v>
      </c>
      <c r="I63" s="13" t="s">
        <v>72</v>
      </c>
      <c r="J63" s="13" t="s">
        <v>1210</v>
      </c>
      <c r="K63" s="13" t="s">
        <v>72</v>
      </c>
      <c r="L63" s="13" t="s">
        <v>1202</v>
      </c>
      <c r="M63" s="13" t="s">
        <v>2075</v>
      </c>
      <c r="N63" s="13"/>
      <c r="O63" s="1" t="s">
        <v>275</v>
      </c>
      <c r="P63" s="2" t="str">
        <f>LEFT(Table6[[#This Row],['[4']]],FIND(" ",Table6[[#This Row],['[4']]],1)-1)</f>
        <v>620</v>
      </c>
      <c r="Q63" s="2" t="str">
        <f>MID(Table6[[#This Row],['[4']]],FIND("x",Table6[[#This Row],['[4']]],1)+2,FIND("x",Table6[[#This Row],['[4']]],7)-(FIND("x",Table6[[#This Row],['[4']]],1)+2))</f>
        <v xml:space="preserve">370 </v>
      </c>
      <c r="R63" s="2" t="str">
        <f>RIGHT(Table6[[#This Row],['[4']]],LEN(Table6[[#This Row],['[4']]])-(FIND("x",Table6[[#This Row],['[4']]],7)+1))</f>
        <v>340</v>
      </c>
      <c r="S63" s="2"/>
      <c r="T63" s="2">
        <f t="shared" si="0"/>
        <v>7.7995999999999996E-2</v>
      </c>
    </row>
    <row r="64" spans="1:20" ht="30" x14ac:dyDescent="0.25">
      <c r="A64" s="13">
        <v>59</v>
      </c>
      <c r="B64" s="1" t="s">
        <v>933</v>
      </c>
      <c r="C64" s="13" t="s">
        <v>9</v>
      </c>
      <c r="D64" s="13" t="s">
        <v>934</v>
      </c>
      <c r="E64" s="13">
        <v>15</v>
      </c>
      <c r="F64" s="16">
        <v>1</v>
      </c>
      <c r="G64" s="16" t="s">
        <v>823</v>
      </c>
      <c r="H64" s="13" t="s">
        <v>1432</v>
      </c>
      <c r="I64" s="13" t="s">
        <v>1392</v>
      </c>
      <c r="J64" s="13" t="s">
        <v>1393</v>
      </c>
      <c r="K64" s="13" t="s">
        <v>1394</v>
      </c>
      <c r="L64" s="13" t="s">
        <v>1023</v>
      </c>
      <c r="M64" s="13" t="s">
        <v>2075</v>
      </c>
      <c r="N64" s="13"/>
      <c r="O64" s="1" t="s">
        <v>275</v>
      </c>
      <c r="P64" s="2" t="str">
        <f>LEFT(Table6[[#This Row],['[4']]],FIND(" ",Table6[[#This Row],['[4']]],1)-1)</f>
        <v>272</v>
      </c>
      <c r="Q64" s="2" t="str">
        <f>MID(Table6[[#This Row],['[4']]],FIND("x",Table6[[#This Row],['[4']]],1)+2,FIND("x",Table6[[#This Row],['[4']]],7)-(FIND("x",Table6[[#This Row],['[4']]],1)+2))</f>
        <v xml:space="preserve">313 </v>
      </c>
      <c r="R64" s="2" t="str">
        <f>RIGHT(Table6[[#This Row],['[4']]],LEN(Table6[[#This Row],['[4']]])-(FIND("x",Table6[[#This Row],['[4']]],7)+1))</f>
        <v>945</v>
      </c>
      <c r="S64" s="2"/>
      <c r="T64" s="2">
        <f t="shared" si="0"/>
        <v>8.0453520000000001E-2</v>
      </c>
    </row>
    <row r="65" spans="1:20" ht="30" x14ac:dyDescent="0.25">
      <c r="A65" s="13">
        <v>60</v>
      </c>
      <c r="B65" s="1" t="s">
        <v>933</v>
      </c>
      <c r="C65" s="13" t="s">
        <v>9</v>
      </c>
      <c r="D65" s="13" t="s">
        <v>934</v>
      </c>
      <c r="E65" s="13">
        <v>15</v>
      </c>
      <c r="F65" s="16">
        <v>1</v>
      </c>
      <c r="G65" s="16" t="s">
        <v>823</v>
      </c>
      <c r="H65" s="13" t="s">
        <v>1432</v>
      </c>
      <c r="I65" s="13" t="s">
        <v>1392</v>
      </c>
      <c r="J65" s="13" t="s">
        <v>1393</v>
      </c>
      <c r="K65" s="13" t="s">
        <v>1394</v>
      </c>
      <c r="L65" s="13" t="s">
        <v>1202</v>
      </c>
      <c r="M65" s="13" t="s">
        <v>2075</v>
      </c>
      <c r="N65" s="13"/>
      <c r="O65" s="1" t="s">
        <v>275</v>
      </c>
      <c r="P65" s="2" t="str">
        <f>LEFT(Table6[[#This Row],['[4']]],FIND(" ",Table6[[#This Row],['[4']]],1)-1)</f>
        <v>272</v>
      </c>
      <c r="Q65" s="2" t="str">
        <f>MID(Table6[[#This Row],['[4']]],FIND("x",Table6[[#This Row],['[4']]],1)+2,FIND("x",Table6[[#This Row],['[4']]],7)-(FIND("x",Table6[[#This Row],['[4']]],1)+2))</f>
        <v xml:space="preserve">313 </v>
      </c>
      <c r="R65" s="2" t="str">
        <f>RIGHT(Table6[[#This Row],['[4']]],LEN(Table6[[#This Row],['[4']]])-(FIND("x",Table6[[#This Row],['[4']]],7)+1))</f>
        <v>945</v>
      </c>
      <c r="S65" s="2"/>
      <c r="T65" s="2">
        <f t="shared" si="0"/>
        <v>8.0453520000000001E-2</v>
      </c>
    </row>
    <row r="66" spans="1:20" ht="30" x14ac:dyDescent="0.25">
      <c r="A66" s="13">
        <v>61</v>
      </c>
      <c r="B66" s="1" t="s">
        <v>1321</v>
      </c>
      <c r="C66" s="13" t="s">
        <v>7</v>
      </c>
      <c r="D66" s="13" t="s">
        <v>1322</v>
      </c>
      <c r="E66" s="13">
        <v>2</v>
      </c>
      <c r="F66" s="16">
        <v>1</v>
      </c>
      <c r="G66" s="16" t="s">
        <v>823</v>
      </c>
      <c r="H66" s="13" t="s">
        <v>1432</v>
      </c>
      <c r="I66" s="13" t="s">
        <v>72</v>
      </c>
      <c r="J66" s="13" t="s">
        <v>190</v>
      </c>
      <c r="K66" s="13" t="s">
        <v>72</v>
      </c>
      <c r="L66" s="13" t="s">
        <v>815</v>
      </c>
      <c r="M66" s="13" t="s">
        <v>2075</v>
      </c>
      <c r="N66" s="13"/>
      <c r="O66" s="1" t="s">
        <v>275</v>
      </c>
      <c r="P66" s="2" t="str">
        <f>LEFT(Table6[[#This Row],['[4']]],FIND(" ",Table6[[#This Row],['[4']]],1)-1)</f>
        <v>300</v>
      </c>
      <c r="Q66" s="2" t="str">
        <f>MID(Table6[[#This Row],['[4']]],FIND("x",Table6[[#This Row],['[4']]],1)+2,FIND("x",Table6[[#This Row],['[4']]],7)-(FIND("x",Table6[[#This Row],['[4']]],1)+2))</f>
        <v xml:space="preserve">250 </v>
      </c>
      <c r="R66" s="2" t="str">
        <f>RIGHT(Table6[[#This Row],['[4']]],LEN(Table6[[#This Row],['[4']]])-(FIND("x",Table6[[#This Row],['[4']]],7)+1))</f>
        <v>100</v>
      </c>
      <c r="S66" s="2"/>
      <c r="T66" s="2">
        <f t="shared" si="0"/>
        <v>7.4999999999999997E-3</v>
      </c>
    </row>
    <row r="67" spans="1:20" ht="30" x14ac:dyDescent="0.25">
      <c r="A67" s="13">
        <v>62</v>
      </c>
      <c r="B67" s="1" t="s">
        <v>1395</v>
      </c>
      <c r="C67" s="13" t="s">
        <v>7</v>
      </c>
      <c r="D67" s="13" t="s">
        <v>1396</v>
      </c>
      <c r="E67" s="13">
        <v>3</v>
      </c>
      <c r="F67" s="16">
        <v>1</v>
      </c>
      <c r="G67" s="16" t="s">
        <v>823</v>
      </c>
      <c r="H67" s="13" t="s">
        <v>1432</v>
      </c>
      <c r="I67" s="13" t="s">
        <v>5</v>
      </c>
      <c r="J67" s="13" t="s">
        <v>1397</v>
      </c>
      <c r="K67" s="13" t="s">
        <v>104</v>
      </c>
      <c r="L67" s="13" t="s">
        <v>1320</v>
      </c>
      <c r="M67" s="13" t="s">
        <v>2075</v>
      </c>
      <c r="N67" s="13"/>
      <c r="O67" s="1" t="s">
        <v>275</v>
      </c>
      <c r="P67" s="2" t="str">
        <f>LEFT(Table6[[#This Row],['[4']]],FIND(" ",Table6[[#This Row],['[4']]],1)-1)</f>
        <v>400</v>
      </c>
      <c r="Q67" s="2" t="str">
        <f>MID(Table6[[#This Row],['[4']]],FIND("x",Table6[[#This Row],['[4']]],1)+2,FIND("x",Table6[[#This Row],['[4']]],7)-(FIND("x",Table6[[#This Row],['[4']]],1)+2))</f>
        <v xml:space="preserve">250 </v>
      </c>
      <c r="R67" s="2" t="str">
        <f>RIGHT(Table6[[#This Row],['[4']]],LEN(Table6[[#This Row],['[4']]])-(FIND("x",Table6[[#This Row],['[4']]],7)+1))</f>
        <v>50</v>
      </c>
      <c r="S67" s="2"/>
      <c r="T67" s="2">
        <f t="shared" si="0"/>
        <v>5.0000000000000001E-3</v>
      </c>
    </row>
    <row r="68" spans="1:20" ht="30" x14ac:dyDescent="0.25">
      <c r="A68" s="13">
        <v>63</v>
      </c>
      <c r="B68" s="1" t="s">
        <v>1117</v>
      </c>
      <c r="C68" s="13" t="s">
        <v>7</v>
      </c>
      <c r="D68" s="13" t="s">
        <v>1322</v>
      </c>
      <c r="E68" s="13">
        <v>2</v>
      </c>
      <c r="F68" s="16">
        <v>1</v>
      </c>
      <c r="G68" s="16" t="s">
        <v>823</v>
      </c>
      <c r="H68" s="13" t="s">
        <v>1432</v>
      </c>
      <c r="I68" s="13" t="s">
        <v>72</v>
      </c>
      <c r="J68" s="13" t="s">
        <v>1210</v>
      </c>
      <c r="K68" s="13" t="s">
        <v>72</v>
      </c>
      <c r="L68" s="13" t="s">
        <v>815</v>
      </c>
      <c r="M68" s="13" t="s">
        <v>2075</v>
      </c>
      <c r="N68" s="13"/>
      <c r="O68" s="1" t="s">
        <v>275</v>
      </c>
      <c r="P68" s="2" t="str">
        <f>LEFT(Table6[[#This Row],['[4']]],FIND(" ",Table6[[#This Row],['[4']]],1)-1)</f>
        <v>300</v>
      </c>
      <c r="Q68" s="2" t="str">
        <f>MID(Table6[[#This Row],['[4']]],FIND("x",Table6[[#This Row],['[4']]],1)+2,FIND("x",Table6[[#This Row],['[4']]],7)-(FIND("x",Table6[[#This Row],['[4']]],1)+2))</f>
        <v xml:space="preserve">250 </v>
      </c>
      <c r="R68" s="2" t="str">
        <f>RIGHT(Table6[[#This Row],['[4']]],LEN(Table6[[#This Row],['[4']]])-(FIND("x",Table6[[#This Row],['[4']]],7)+1))</f>
        <v>100</v>
      </c>
      <c r="S68" s="2"/>
      <c r="T68" s="2">
        <f t="shared" si="0"/>
        <v>7.4999999999999997E-3</v>
      </c>
    </row>
    <row r="69" spans="1:20" ht="30" x14ac:dyDescent="0.25">
      <c r="A69" s="13">
        <v>64</v>
      </c>
      <c r="B69" s="1" t="s">
        <v>1398</v>
      </c>
      <c r="C69" s="13" t="s">
        <v>7</v>
      </c>
      <c r="D69" s="13" t="s">
        <v>1399</v>
      </c>
      <c r="E69" s="13">
        <v>80</v>
      </c>
      <c r="F69" s="16">
        <v>1</v>
      </c>
      <c r="G69" s="16" t="s">
        <v>823</v>
      </c>
      <c r="H69" s="13" t="s">
        <v>1432</v>
      </c>
      <c r="I69" s="13" t="s">
        <v>43</v>
      </c>
      <c r="J69" s="13" t="s">
        <v>829</v>
      </c>
      <c r="K69" s="13" t="s">
        <v>104</v>
      </c>
      <c r="L69" s="13" t="s">
        <v>1324</v>
      </c>
      <c r="M69" s="30" t="s">
        <v>1818</v>
      </c>
      <c r="N69" s="13"/>
      <c r="O69" s="1" t="s">
        <v>275</v>
      </c>
      <c r="P69" s="2" t="str">
        <f>LEFT(Table6[[#This Row],['[4']]],FIND(" ",Table6[[#This Row],['[4']]],1)-1)</f>
        <v>640</v>
      </c>
      <c r="Q69" s="2" t="str">
        <f>MID(Table6[[#This Row],['[4']]],FIND("x",Table6[[#This Row],['[4']]],1)+2,FIND("x",Table6[[#This Row],['[4']]],7)-(FIND("x",Table6[[#This Row],['[4']]],1)+2))</f>
        <v xml:space="preserve">640 </v>
      </c>
      <c r="R69" s="2" t="str">
        <f>RIGHT(Table6[[#This Row],['[4']]],LEN(Table6[[#This Row],['[4']]])-(FIND("x",Table6[[#This Row],['[4']]],7)+1))</f>
        <v>1190</v>
      </c>
      <c r="S69" s="2"/>
      <c r="T69" s="2">
        <f t="shared" si="0"/>
        <v>0.48742400000000002</v>
      </c>
    </row>
    <row r="70" spans="1:20" ht="75" x14ac:dyDescent="0.25">
      <c r="A70" s="13">
        <v>65</v>
      </c>
      <c r="B70" s="1" t="s">
        <v>1400</v>
      </c>
      <c r="C70" s="13" t="s">
        <v>7</v>
      </c>
      <c r="D70" s="13" t="s">
        <v>970</v>
      </c>
      <c r="E70" s="13">
        <v>10</v>
      </c>
      <c r="F70" s="16">
        <v>1</v>
      </c>
      <c r="G70" s="16" t="s">
        <v>823</v>
      </c>
      <c r="H70" s="13" t="s">
        <v>1432</v>
      </c>
      <c r="I70" s="13" t="s">
        <v>43</v>
      </c>
      <c r="J70" s="13" t="s">
        <v>1313</v>
      </c>
      <c r="K70" s="13" t="s">
        <v>104</v>
      </c>
      <c r="L70" s="13" t="s">
        <v>1401</v>
      </c>
      <c r="M70" s="30" t="s">
        <v>1818</v>
      </c>
      <c r="N70" s="13"/>
      <c r="O70" s="1" t="s">
        <v>275</v>
      </c>
      <c r="P70" s="2" t="str">
        <f>LEFT(Table6[[#This Row],['[4']]],FIND(" ",Table6[[#This Row],['[4']]],1)-1)</f>
        <v>200</v>
      </c>
      <c r="Q70" s="2" t="str">
        <f>MID(Table6[[#This Row],['[4']]],FIND("x",Table6[[#This Row],['[4']]],1)+2,FIND("x",Table6[[#This Row],['[4']]],7)-(FIND("x",Table6[[#This Row],['[4']]],1)+2))</f>
        <v xml:space="preserve">400 </v>
      </c>
      <c r="R70" s="2" t="str">
        <f>RIGHT(Table6[[#This Row],['[4']]],LEN(Table6[[#This Row],['[4']]])-(FIND("x",Table6[[#This Row],['[4']]],7)+1))</f>
        <v>450</v>
      </c>
      <c r="S70" s="2"/>
      <c r="T70" s="2">
        <f t="shared" ref="T70:T125" si="1">P70*Q70*R70/1000000000</f>
        <v>3.5999999999999997E-2</v>
      </c>
    </row>
    <row r="71" spans="1:20" ht="30" x14ac:dyDescent="0.25">
      <c r="A71" s="13">
        <v>66</v>
      </c>
      <c r="B71" s="1" t="s">
        <v>1402</v>
      </c>
      <c r="C71" s="13" t="s">
        <v>7</v>
      </c>
      <c r="D71" s="13" t="s">
        <v>977</v>
      </c>
      <c r="E71" s="13">
        <v>10</v>
      </c>
      <c r="F71" s="16">
        <v>1</v>
      </c>
      <c r="G71" s="16" t="s">
        <v>823</v>
      </c>
      <c r="H71" s="13" t="s">
        <v>1432</v>
      </c>
      <c r="I71" s="13" t="s">
        <v>25</v>
      </c>
      <c r="J71" s="13" t="s">
        <v>92</v>
      </c>
      <c r="K71" s="13" t="s">
        <v>104</v>
      </c>
      <c r="L71" s="13" t="s">
        <v>1324</v>
      </c>
      <c r="M71" s="30" t="s">
        <v>1818</v>
      </c>
      <c r="N71" s="13"/>
      <c r="O71" s="1" t="s">
        <v>275</v>
      </c>
      <c r="P71" s="2" t="str">
        <f>LEFT(Table6[[#This Row],['[4']]],FIND(" ",Table6[[#This Row],['[4']]],1)-1)</f>
        <v>200</v>
      </c>
      <c r="Q71" s="2" t="str">
        <f>MID(Table6[[#This Row],['[4']]],FIND("x",Table6[[#This Row],['[4']]],1)+2,FIND("x",Table6[[#This Row],['[4']]],7)-(FIND("x",Table6[[#This Row],['[4']]],1)+2))</f>
        <v xml:space="preserve">450 </v>
      </c>
      <c r="R71" s="2" t="str">
        <f>RIGHT(Table6[[#This Row],['[4']]],LEN(Table6[[#This Row],['[4']]])-(FIND("x",Table6[[#This Row],['[4']]],7)+1))</f>
        <v>400</v>
      </c>
      <c r="S71" s="2"/>
      <c r="T71" s="2">
        <f t="shared" si="1"/>
        <v>3.5999999999999997E-2</v>
      </c>
    </row>
    <row r="72" spans="1:20" ht="30" x14ac:dyDescent="0.25">
      <c r="A72" s="13">
        <v>67</v>
      </c>
      <c r="B72" s="1" t="s">
        <v>1403</v>
      </c>
      <c r="C72" s="13" t="s">
        <v>7</v>
      </c>
      <c r="D72" s="13" t="s">
        <v>977</v>
      </c>
      <c r="E72" s="13">
        <v>10</v>
      </c>
      <c r="F72" s="16">
        <v>1</v>
      </c>
      <c r="G72" s="16" t="s">
        <v>823</v>
      </c>
      <c r="H72" s="13" t="s">
        <v>1432</v>
      </c>
      <c r="I72" s="13" t="s">
        <v>43</v>
      </c>
      <c r="J72" s="13" t="s">
        <v>829</v>
      </c>
      <c r="K72" s="13" t="s">
        <v>104</v>
      </c>
      <c r="L72" s="13" t="s">
        <v>1320</v>
      </c>
      <c r="M72" s="30" t="s">
        <v>1818</v>
      </c>
      <c r="N72" s="13"/>
      <c r="O72" s="1" t="s">
        <v>275</v>
      </c>
      <c r="P72" s="2" t="str">
        <f>LEFT(Table6[[#This Row],['[4']]],FIND(" ",Table6[[#This Row],['[4']]],1)-1)</f>
        <v>200</v>
      </c>
      <c r="Q72" s="2" t="str">
        <f>MID(Table6[[#This Row],['[4']]],FIND("x",Table6[[#This Row],['[4']]],1)+2,FIND("x",Table6[[#This Row],['[4']]],7)-(FIND("x",Table6[[#This Row],['[4']]],1)+2))</f>
        <v xml:space="preserve">450 </v>
      </c>
      <c r="R72" s="2" t="str">
        <f>RIGHT(Table6[[#This Row],['[4']]],LEN(Table6[[#This Row],['[4']]])-(FIND("x",Table6[[#This Row],['[4']]],7)+1))</f>
        <v>400</v>
      </c>
      <c r="S72" s="2"/>
      <c r="T72" s="2">
        <f t="shared" si="1"/>
        <v>3.5999999999999997E-2</v>
      </c>
    </row>
    <row r="73" spans="1:20" ht="30" x14ac:dyDescent="0.25">
      <c r="A73" s="13">
        <v>68</v>
      </c>
      <c r="B73" s="1" t="s">
        <v>1404</v>
      </c>
      <c r="C73" s="13" t="s">
        <v>7</v>
      </c>
      <c r="D73" s="13" t="s">
        <v>1405</v>
      </c>
      <c r="E73" s="13">
        <v>20</v>
      </c>
      <c r="F73" s="16">
        <v>1</v>
      </c>
      <c r="G73" s="16" t="s">
        <v>823</v>
      </c>
      <c r="H73" s="13" t="s">
        <v>1432</v>
      </c>
      <c r="I73" s="13" t="s">
        <v>43</v>
      </c>
      <c r="J73" s="13" t="s">
        <v>1406</v>
      </c>
      <c r="K73" s="13" t="s">
        <v>104</v>
      </c>
      <c r="L73" s="13" t="s">
        <v>990</v>
      </c>
      <c r="M73" s="30" t="s">
        <v>1818</v>
      </c>
      <c r="N73" s="13"/>
      <c r="O73" s="1" t="s">
        <v>275</v>
      </c>
      <c r="P73" s="2" t="str">
        <f>LEFT(Table6[[#This Row],['[4']]],FIND(" ",Table6[[#This Row],['[4']]],1)-1)</f>
        <v>440</v>
      </c>
      <c r="Q73" s="2" t="str">
        <f>MID(Table6[[#This Row],['[4']]],FIND("x",Table6[[#This Row],['[4']]],1)+2,FIND("x",Table6[[#This Row],['[4']]],7)-(FIND("x",Table6[[#This Row],['[4']]],1)+2))</f>
        <v xml:space="preserve">440 </v>
      </c>
      <c r="R73" s="2" t="str">
        <f>RIGHT(Table6[[#This Row],['[4']]],LEN(Table6[[#This Row],['[4']]])-(FIND("x",Table6[[#This Row],['[4']]],7)+1))</f>
        <v>440</v>
      </c>
      <c r="S73" s="2"/>
      <c r="T73" s="2">
        <f t="shared" si="1"/>
        <v>8.5183999999999996E-2</v>
      </c>
    </row>
    <row r="74" spans="1:20" ht="30" x14ac:dyDescent="0.25">
      <c r="A74" s="13">
        <v>69</v>
      </c>
      <c r="B74" s="1" t="s">
        <v>1407</v>
      </c>
      <c r="C74" s="13" t="s">
        <v>7</v>
      </c>
      <c r="D74" s="13" t="s">
        <v>1408</v>
      </c>
      <c r="E74" s="13">
        <v>50</v>
      </c>
      <c r="F74" s="16">
        <v>1</v>
      </c>
      <c r="G74" s="16" t="s">
        <v>823</v>
      </c>
      <c r="H74" s="13" t="s">
        <v>1432</v>
      </c>
      <c r="I74" s="13" t="s">
        <v>72</v>
      </c>
      <c r="J74" s="13" t="s">
        <v>190</v>
      </c>
      <c r="K74" s="13" t="s">
        <v>72</v>
      </c>
      <c r="L74" s="13" t="s">
        <v>815</v>
      </c>
      <c r="M74" s="30" t="s">
        <v>1818</v>
      </c>
      <c r="N74" s="13"/>
      <c r="O74" s="1" t="s">
        <v>275</v>
      </c>
      <c r="P74" s="2" t="str">
        <f>LEFT(Table6[[#This Row],['[4']]],FIND(" ",Table6[[#This Row],['[4']]],1)-1)</f>
        <v>500</v>
      </c>
      <c r="Q74" s="2" t="str">
        <f>MID(Table6[[#This Row],['[4']]],FIND("x",Table6[[#This Row],['[4']]],1)+2,FIND("x",Table6[[#This Row],['[4']]],7)-(FIND("x",Table6[[#This Row],['[4']]],1)+2))</f>
        <v xml:space="preserve">600 </v>
      </c>
      <c r="R74" s="2" t="str">
        <f>RIGHT(Table6[[#This Row],['[4']]],LEN(Table6[[#This Row],['[4']]])-(FIND("x",Table6[[#This Row],['[4']]],7)+1))</f>
        <v>600</v>
      </c>
      <c r="S74" s="2"/>
      <c r="T74" s="2">
        <f t="shared" si="1"/>
        <v>0.18</v>
      </c>
    </row>
    <row r="75" spans="1:20" ht="30" x14ac:dyDescent="0.25">
      <c r="A75" s="13">
        <v>70</v>
      </c>
      <c r="B75" s="1" t="s">
        <v>1409</v>
      </c>
      <c r="C75" s="13" t="s">
        <v>7</v>
      </c>
      <c r="D75" s="13" t="s">
        <v>977</v>
      </c>
      <c r="E75" s="13">
        <v>10</v>
      </c>
      <c r="F75" s="16">
        <v>1</v>
      </c>
      <c r="G75" s="16" t="s">
        <v>823</v>
      </c>
      <c r="H75" s="13" t="s">
        <v>1432</v>
      </c>
      <c r="I75" s="13" t="s">
        <v>72</v>
      </c>
      <c r="J75" s="13" t="s">
        <v>817</v>
      </c>
      <c r="K75" s="13" t="s">
        <v>72</v>
      </c>
      <c r="L75" s="13" t="s">
        <v>812</v>
      </c>
      <c r="M75" s="30" t="s">
        <v>1818</v>
      </c>
      <c r="N75" s="13"/>
      <c r="O75" s="1" t="s">
        <v>275</v>
      </c>
      <c r="P75" s="2" t="str">
        <f>LEFT(Table6[[#This Row],['[4']]],FIND(" ",Table6[[#This Row],['[4']]],1)-1)</f>
        <v>200</v>
      </c>
      <c r="Q75" s="2" t="str">
        <f>MID(Table6[[#This Row],['[4']]],FIND("x",Table6[[#This Row],['[4']]],1)+2,FIND("x",Table6[[#This Row],['[4']]],7)-(FIND("x",Table6[[#This Row],['[4']]],1)+2))</f>
        <v xml:space="preserve">450 </v>
      </c>
      <c r="R75" s="2" t="str">
        <f>RIGHT(Table6[[#This Row],['[4']]],LEN(Table6[[#This Row],['[4']]])-(FIND("x",Table6[[#This Row],['[4']]],7)+1))</f>
        <v>400</v>
      </c>
      <c r="S75" s="2"/>
      <c r="T75" s="2">
        <f t="shared" si="1"/>
        <v>3.5999999999999997E-2</v>
      </c>
    </row>
    <row r="76" spans="1:20" ht="30" x14ac:dyDescent="0.25">
      <c r="A76" s="13">
        <v>71</v>
      </c>
      <c r="B76" s="1" t="s">
        <v>1409</v>
      </c>
      <c r="C76" s="13" t="s">
        <v>7</v>
      </c>
      <c r="D76" s="13" t="s">
        <v>977</v>
      </c>
      <c r="E76" s="13">
        <v>10</v>
      </c>
      <c r="F76" s="16">
        <v>1</v>
      </c>
      <c r="G76" s="16" t="s">
        <v>823</v>
      </c>
      <c r="H76" s="13" t="s">
        <v>1432</v>
      </c>
      <c r="I76" s="13" t="s">
        <v>72</v>
      </c>
      <c r="J76" s="13" t="s">
        <v>1043</v>
      </c>
      <c r="K76" s="13" t="s">
        <v>72</v>
      </c>
      <c r="L76" s="13" t="s">
        <v>815</v>
      </c>
      <c r="M76" s="30" t="s">
        <v>1818</v>
      </c>
      <c r="N76" s="13"/>
      <c r="O76" s="1" t="s">
        <v>275</v>
      </c>
      <c r="P76" s="2" t="str">
        <f>LEFT(Table6[[#This Row],['[4']]],FIND(" ",Table6[[#This Row],['[4']]],1)-1)</f>
        <v>200</v>
      </c>
      <c r="Q76" s="2" t="str">
        <f>MID(Table6[[#This Row],['[4']]],FIND("x",Table6[[#This Row],['[4']]],1)+2,FIND("x",Table6[[#This Row],['[4']]],7)-(FIND("x",Table6[[#This Row],['[4']]],1)+2))</f>
        <v xml:space="preserve">450 </v>
      </c>
      <c r="R76" s="2" t="str">
        <f>RIGHT(Table6[[#This Row],['[4']]],LEN(Table6[[#This Row],['[4']]])-(FIND("x",Table6[[#This Row],['[4']]],7)+1))</f>
        <v>400</v>
      </c>
      <c r="S76" s="2"/>
      <c r="T76" s="2">
        <f t="shared" si="1"/>
        <v>3.5999999999999997E-2</v>
      </c>
    </row>
    <row r="77" spans="1:20" ht="30" x14ac:dyDescent="0.25">
      <c r="A77" s="13">
        <v>72</v>
      </c>
      <c r="B77" s="1" t="s">
        <v>1409</v>
      </c>
      <c r="C77" s="13" t="s">
        <v>7</v>
      </c>
      <c r="D77" s="13" t="s">
        <v>977</v>
      </c>
      <c r="E77" s="13">
        <v>10</v>
      </c>
      <c r="F77" s="16">
        <v>1</v>
      </c>
      <c r="G77" s="16" t="s">
        <v>823</v>
      </c>
      <c r="H77" s="13" t="s">
        <v>1432</v>
      </c>
      <c r="I77" s="13" t="s">
        <v>72</v>
      </c>
      <c r="J77" s="13" t="s">
        <v>1043</v>
      </c>
      <c r="K77" s="13" t="s">
        <v>72</v>
      </c>
      <c r="L77" s="13" t="s">
        <v>815</v>
      </c>
      <c r="M77" s="30" t="s">
        <v>1818</v>
      </c>
      <c r="N77" s="13"/>
      <c r="O77" s="1" t="s">
        <v>275</v>
      </c>
      <c r="P77" s="2" t="str">
        <f>LEFT(Table6[[#This Row],['[4']]],FIND(" ",Table6[[#This Row],['[4']]],1)-1)</f>
        <v>200</v>
      </c>
      <c r="Q77" s="2" t="str">
        <f>MID(Table6[[#This Row],['[4']]],FIND("x",Table6[[#This Row],['[4']]],1)+2,FIND("x",Table6[[#This Row],['[4']]],7)-(FIND("x",Table6[[#This Row],['[4']]],1)+2))</f>
        <v xml:space="preserve">450 </v>
      </c>
      <c r="R77" s="2" t="str">
        <f>RIGHT(Table6[[#This Row],['[4']]],LEN(Table6[[#This Row],['[4']]])-(FIND("x",Table6[[#This Row],['[4']]],7)+1))</f>
        <v>400</v>
      </c>
      <c r="S77" s="2"/>
      <c r="T77" s="2">
        <f t="shared" si="1"/>
        <v>3.5999999999999997E-2</v>
      </c>
    </row>
    <row r="78" spans="1:20" ht="30" x14ac:dyDescent="0.25">
      <c r="A78" s="13">
        <v>73</v>
      </c>
      <c r="B78" s="1" t="s">
        <v>1409</v>
      </c>
      <c r="C78" s="13" t="s">
        <v>7</v>
      </c>
      <c r="D78" s="13" t="s">
        <v>977</v>
      </c>
      <c r="E78" s="13">
        <v>10</v>
      </c>
      <c r="F78" s="16">
        <v>1</v>
      </c>
      <c r="G78" s="16" t="s">
        <v>823</v>
      </c>
      <c r="H78" s="13" t="s">
        <v>1432</v>
      </c>
      <c r="I78" s="13" t="s">
        <v>72</v>
      </c>
      <c r="J78" s="13" t="s">
        <v>1043</v>
      </c>
      <c r="K78" s="13" t="s">
        <v>72</v>
      </c>
      <c r="L78" s="13" t="s">
        <v>815</v>
      </c>
      <c r="M78" s="30" t="s">
        <v>1818</v>
      </c>
      <c r="N78" s="13"/>
      <c r="O78" s="1" t="s">
        <v>275</v>
      </c>
      <c r="P78" s="2" t="str">
        <f>LEFT(Table6[[#This Row],['[4']]],FIND(" ",Table6[[#This Row],['[4']]],1)-1)</f>
        <v>200</v>
      </c>
      <c r="Q78" s="2" t="str">
        <f>MID(Table6[[#This Row],['[4']]],FIND("x",Table6[[#This Row],['[4']]],1)+2,FIND("x",Table6[[#This Row],['[4']]],7)-(FIND("x",Table6[[#This Row],['[4']]],1)+2))</f>
        <v xml:space="preserve">450 </v>
      </c>
      <c r="R78" s="2" t="str">
        <f>RIGHT(Table6[[#This Row],['[4']]],LEN(Table6[[#This Row],['[4']]])-(FIND("x",Table6[[#This Row],['[4']]],7)+1))</f>
        <v>400</v>
      </c>
      <c r="S78" s="2"/>
      <c r="T78" s="2">
        <f t="shared" si="1"/>
        <v>3.5999999999999997E-2</v>
      </c>
    </row>
    <row r="79" spans="1:20" ht="30" x14ac:dyDescent="0.25">
      <c r="A79" s="13">
        <v>74</v>
      </c>
      <c r="B79" s="1" t="s">
        <v>1409</v>
      </c>
      <c r="C79" s="13" t="s">
        <v>7</v>
      </c>
      <c r="D79" s="13" t="s">
        <v>977</v>
      </c>
      <c r="E79" s="13">
        <v>10</v>
      </c>
      <c r="F79" s="16">
        <v>1</v>
      </c>
      <c r="G79" s="16" t="s">
        <v>823</v>
      </c>
      <c r="H79" s="13" t="s">
        <v>1432</v>
      </c>
      <c r="I79" s="13" t="s">
        <v>72</v>
      </c>
      <c r="J79" s="13" t="s">
        <v>1043</v>
      </c>
      <c r="K79" s="13" t="s">
        <v>72</v>
      </c>
      <c r="L79" s="13" t="s">
        <v>815</v>
      </c>
      <c r="M79" s="30" t="s">
        <v>1818</v>
      </c>
      <c r="N79" s="13"/>
      <c r="O79" s="1" t="s">
        <v>275</v>
      </c>
      <c r="P79" s="2" t="str">
        <f>LEFT(Table6[[#This Row],['[4']]],FIND(" ",Table6[[#This Row],['[4']]],1)-1)</f>
        <v>200</v>
      </c>
      <c r="Q79" s="2" t="str">
        <f>MID(Table6[[#This Row],['[4']]],FIND("x",Table6[[#This Row],['[4']]],1)+2,FIND("x",Table6[[#This Row],['[4']]],7)-(FIND("x",Table6[[#This Row],['[4']]],1)+2))</f>
        <v xml:space="preserve">450 </v>
      </c>
      <c r="R79" s="2" t="str">
        <f>RIGHT(Table6[[#This Row],['[4']]],LEN(Table6[[#This Row],['[4']]])-(FIND("x",Table6[[#This Row],['[4']]],7)+1))</f>
        <v>400</v>
      </c>
      <c r="S79" s="2"/>
      <c r="T79" s="2">
        <f t="shared" si="1"/>
        <v>3.5999999999999997E-2</v>
      </c>
    </row>
    <row r="80" spans="1:20" ht="30" x14ac:dyDescent="0.25">
      <c r="A80" s="13">
        <v>75</v>
      </c>
      <c r="B80" s="1" t="s">
        <v>1409</v>
      </c>
      <c r="C80" s="13" t="s">
        <v>7</v>
      </c>
      <c r="D80" s="13" t="s">
        <v>977</v>
      </c>
      <c r="E80" s="13">
        <v>10</v>
      </c>
      <c r="F80" s="16">
        <v>1</v>
      </c>
      <c r="G80" s="16" t="s">
        <v>823</v>
      </c>
      <c r="H80" s="13" t="s">
        <v>1432</v>
      </c>
      <c r="I80" s="13" t="s">
        <v>72</v>
      </c>
      <c r="J80" s="13" t="s">
        <v>1043</v>
      </c>
      <c r="K80" s="13" t="s">
        <v>72</v>
      </c>
      <c r="L80" s="13" t="s">
        <v>815</v>
      </c>
      <c r="M80" s="30" t="s">
        <v>1818</v>
      </c>
      <c r="N80" s="13"/>
      <c r="O80" s="1" t="s">
        <v>275</v>
      </c>
      <c r="P80" s="2" t="str">
        <f>LEFT(Table6[[#This Row],['[4']]],FIND(" ",Table6[[#This Row],['[4']]],1)-1)</f>
        <v>200</v>
      </c>
      <c r="Q80" s="2" t="str">
        <f>MID(Table6[[#This Row],['[4']]],FIND("x",Table6[[#This Row],['[4']]],1)+2,FIND("x",Table6[[#This Row],['[4']]],7)-(FIND("x",Table6[[#This Row],['[4']]],1)+2))</f>
        <v xml:space="preserve">450 </v>
      </c>
      <c r="R80" s="2" t="str">
        <f>RIGHT(Table6[[#This Row],['[4']]],LEN(Table6[[#This Row],['[4']]])-(FIND("x",Table6[[#This Row],['[4']]],7)+1))</f>
        <v>400</v>
      </c>
      <c r="S80" s="2"/>
      <c r="T80" s="2">
        <f t="shared" si="1"/>
        <v>3.5999999999999997E-2</v>
      </c>
    </row>
    <row r="81" spans="1:20" ht="30" x14ac:dyDescent="0.25">
      <c r="A81" s="13">
        <v>76</v>
      </c>
      <c r="B81" s="1" t="s">
        <v>1409</v>
      </c>
      <c r="C81" s="13" t="s">
        <v>7</v>
      </c>
      <c r="D81" s="13" t="s">
        <v>977</v>
      </c>
      <c r="E81" s="13">
        <v>10</v>
      </c>
      <c r="F81" s="16">
        <v>1</v>
      </c>
      <c r="G81" s="16" t="s">
        <v>823</v>
      </c>
      <c r="H81" s="13" t="s">
        <v>1432</v>
      </c>
      <c r="I81" s="13" t="s">
        <v>72</v>
      </c>
      <c r="J81" s="13" t="s">
        <v>1043</v>
      </c>
      <c r="K81" s="13" t="s">
        <v>72</v>
      </c>
      <c r="L81" s="13" t="s">
        <v>815</v>
      </c>
      <c r="M81" s="30" t="s">
        <v>1818</v>
      </c>
      <c r="N81" s="13"/>
      <c r="O81" s="1" t="s">
        <v>275</v>
      </c>
      <c r="P81" s="2" t="str">
        <f>LEFT(Table6[[#This Row],['[4']]],FIND(" ",Table6[[#This Row],['[4']]],1)-1)</f>
        <v>200</v>
      </c>
      <c r="Q81" s="2" t="str">
        <f>MID(Table6[[#This Row],['[4']]],FIND("x",Table6[[#This Row],['[4']]],1)+2,FIND("x",Table6[[#This Row],['[4']]],7)-(FIND("x",Table6[[#This Row],['[4']]],1)+2))</f>
        <v xml:space="preserve">450 </v>
      </c>
      <c r="R81" s="2" t="str">
        <f>RIGHT(Table6[[#This Row],['[4']]],LEN(Table6[[#This Row],['[4']]])-(FIND("x",Table6[[#This Row],['[4']]],7)+1))</f>
        <v>400</v>
      </c>
      <c r="S81" s="2"/>
      <c r="T81" s="2">
        <f t="shared" si="1"/>
        <v>3.5999999999999997E-2</v>
      </c>
    </row>
    <row r="82" spans="1:20" ht="30" x14ac:dyDescent="0.25">
      <c r="A82" s="13">
        <v>77</v>
      </c>
      <c r="B82" s="1" t="s">
        <v>1337</v>
      </c>
      <c r="C82" s="13" t="s">
        <v>7</v>
      </c>
      <c r="D82" s="13" t="s">
        <v>977</v>
      </c>
      <c r="E82" s="13">
        <v>10</v>
      </c>
      <c r="F82" s="16">
        <v>1</v>
      </c>
      <c r="G82" s="16" t="s">
        <v>823</v>
      </c>
      <c r="H82" s="13" t="s">
        <v>1432</v>
      </c>
      <c r="I82" s="13" t="s">
        <v>72</v>
      </c>
      <c r="J82" s="13" t="s">
        <v>1043</v>
      </c>
      <c r="K82" s="13" t="s">
        <v>72</v>
      </c>
      <c r="L82" s="13" t="s">
        <v>815</v>
      </c>
      <c r="M82" s="30" t="s">
        <v>1818</v>
      </c>
      <c r="N82" s="13"/>
      <c r="O82" s="1" t="s">
        <v>275</v>
      </c>
      <c r="P82" s="2" t="str">
        <f>LEFT(Table6[[#This Row],['[4']]],FIND(" ",Table6[[#This Row],['[4']]],1)-1)</f>
        <v>200</v>
      </c>
      <c r="Q82" s="2" t="str">
        <f>MID(Table6[[#This Row],['[4']]],FIND("x",Table6[[#This Row],['[4']]],1)+2,FIND("x",Table6[[#This Row],['[4']]],7)-(FIND("x",Table6[[#This Row],['[4']]],1)+2))</f>
        <v xml:space="preserve">450 </v>
      </c>
      <c r="R82" s="2" t="str">
        <f>RIGHT(Table6[[#This Row],['[4']]],LEN(Table6[[#This Row],['[4']]])-(FIND("x",Table6[[#This Row],['[4']]],7)+1))</f>
        <v>400</v>
      </c>
      <c r="S82" s="2"/>
      <c r="T82" s="2">
        <f t="shared" si="1"/>
        <v>3.5999999999999997E-2</v>
      </c>
    </row>
    <row r="83" spans="1:20" ht="30" x14ac:dyDescent="0.25">
      <c r="A83" s="13">
        <v>78</v>
      </c>
      <c r="B83" s="1" t="s">
        <v>1337</v>
      </c>
      <c r="C83" s="13" t="s">
        <v>7</v>
      </c>
      <c r="D83" s="13" t="s">
        <v>977</v>
      </c>
      <c r="E83" s="13">
        <v>10</v>
      </c>
      <c r="F83" s="16">
        <v>1</v>
      </c>
      <c r="G83" s="16" t="s">
        <v>823</v>
      </c>
      <c r="H83" s="13" t="s">
        <v>1432</v>
      </c>
      <c r="I83" s="13" t="s">
        <v>72</v>
      </c>
      <c r="J83" s="13" t="s">
        <v>1043</v>
      </c>
      <c r="K83" s="13" t="s">
        <v>72</v>
      </c>
      <c r="L83" s="13" t="s">
        <v>815</v>
      </c>
      <c r="M83" s="30" t="s">
        <v>1818</v>
      </c>
      <c r="N83" s="13"/>
      <c r="O83" s="1" t="s">
        <v>275</v>
      </c>
      <c r="P83" s="2" t="str">
        <f>LEFT(Table6[[#This Row],['[4']]],FIND(" ",Table6[[#This Row],['[4']]],1)-1)</f>
        <v>200</v>
      </c>
      <c r="Q83" s="2" t="str">
        <f>MID(Table6[[#This Row],['[4']]],FIND("x",Table6[[#This Row],['[4']]],1)+2,FIND("x",Table6[[#This Row],['[4']]],7)-(FIND("x",Table6[[#This Row],['[4']]],1)+2))</f>
        <v xml:space="preserve">450 </v>
      </c>
      <c r="R83" s="2" t="str">
        <f>RIGHT(Table6[[#This Row],['[4']]],LEN(Table6[[#This Row],['[4']]])-(FIND("x",Table6[[#This Row],['[4']]],7)+1))</f>
        <v>400</v>
      </c>
      <c r="S83" s="2"/>
      <c r="T83" s="2">
        <f t="shared" si="1"/>
        <v>3.5999999999999997E-2</v>
      </c>
    </row>
    <row r="84" spans="1:20" ht="30" x14ac:dyDescent="0.25">
      <c r="A84" s="13">
        <v>79</v>
      </c>
      <c r="B84" s="1" t="s">
        <v>1337</v>
      </c>
      <c r="C84" s="13" t="s">
        <v>7</v>
      </c>
      <c r="D84" s="13" t="s">
        <v>977</v>
      </c>
      <c r="E84" s="13">
        <v>10</v>
      </c>
      <c r="F84" s="16">
        <v>1</v>
      </c>
      <c r="G84" s="16" t="s">
        <v>823</v>
      </c>
      <c r="H84" s="13" t="s">
        <v>1432</v>
      </c>
      <c r="I84" s="13" t="s">
        <v>43</v>
      </c>
      <c r="J84" s="13" t="s">
        <v>829</v>
      </c>
      <c r="K84" s="13" t="s">
        <v>72</v>
      </c>
      <c r="L84" s="13" t="s">
        <v>815</v>
      </c>
      <c r="M84" s="30" t="s">
        <v>1818</v>
      </c>
      <c r="N84" s="13"/>
      <c r="O84" s="1" t="s">
        <v>275</v>
      </c>
      <c r="P84" s="2" t="str">
        <f>LEFT(Table6[[#This Row],['[4']]],FIND(" ",Table6[[#This Row],['[4']]],1)-1)</f>
        <v>200</v>
      </c>
      <c r="Q84" s="2" t="str">
        <f>MID(Table6[[#This Row],['[4']]],FIND("x",Table6[[#This Row],['[4']]],1)+2,FIND("x",Table6[[#This Row],['[4']]],7)-(FIND("x",Table6[[#This Row],['[4']]],1)+2))</f>
        <v xml:space="preserve">450 </v>
      </c>
      <c r="R84" s="2" t="str">
        <f>RIGHT(Table6[[#This Row],['[4']]],LEN(Table6[[#This Row],['[4']]])-(FIND("x",Table6[[#This Row],['[4']]],7)+1))</f>
        <v>400</v>
      </c>
      <c r="S84" s="2"/>
      <c r="T84" s="2">
        <f t="shared" si="1"/>
        <v>3.5999999999999997E-2</v>
      </c>
    </row>
    <row r="85" spans="1:20" ht="30" x14ac:dyDescent="0.25">
      <c r="A85" s="13">
        <v>80</v>
      </c>
      <c r="B85" s="1" t="s">
        <v>1337</v>
      </c>
      <c r="C85" s="13" t="s">
        <v>7</v>
      </c>
      <c r="D85" s="13" t="s">
        <v>977</v>
      </c>
      <c r="E85" s="13">
        <v>10</v>
      </c>
      <c r="F85" s="16">
        <v>1</v>
      </c>
      <c r="G85" s="16" t="s">
        <v>823</v>
      </c>
      <c r="H85" s="13" t="s">
        <v>1432</v>
      </c>
      <c r="I85" s="13" t="s">
        <v>5</v>
      </c>
      <c r="J85" s="13" t="s">
        <v>1397</v>
      </c>
      <c r="K85" s="13" t="s">
        <v>104</v>
      </c>
      <c r="L85" s="13" t="s">
        <v>1320</v>
      </c>
      <c r="M85" s="30" t="s">
        <v>1818</v>
      </c>
      <c r="N85" s="13"/>
      <c r="O85" s="1" t="s">
        <v>275</v>
      </c>
      <c r="P85" s="2" t="str">
        <f>LEFT(Table6[[#This Row],['[4']]],FIND(" ",Table6[[#This Row],['[4']]],1)-1)</f>
        <v>200</v>
      </c>
      <c r="Q85" s="2" t="str">
        <f>MID(Table6[[#This Row],['[4']]],FIND("x",Table6[[#This Row],['[4']]],1)+2,FIND("x",Table6[[#This Row],['[4']]],7)-(FIND("x",Table6[[#This Row],['[4']]],1)+2))</f>
        <v xml:space="preserve">450 </v>
      </c>
      <c r="R85" s="2" t="str">
        <f>RIGHT(Table6[[#This Row],['[4']]],LEN(Table6[[#This Row],['[4']]])-(FIND("x",Table6[[#This Row],['[4']]],7)+1))</f>
        <v>400</v>
      </c>
      <c r="S85" s="2"/>
      <c r="T85" s="2">
        <f t="shared" si="1"/>
        <v>3.5999999999999997E-2</v>
      </c>
    </row>
    <row r="86" spans="1:20" ht="45" x14ac:dyDescent="0.25">
      <c r="A86" s="13">
        <v>81</v>
      </c>
      <c r="B86" s="1" t="s">
        <v>1330</v>
      </c>
      <c r="C86" s="13" t="s">
        <v>7</v>
      </c>
      <c r="D86" s="13" t="s">
        <v>977</v>
      </c>
      <c r="E86" s="13">
        <v>10</v>
      </c>
      <c r="F86" s="16">
        <v>1</v>
      </c>
      <c r="G86" s="16" t="s">
        <v>823</v>
      </c>
      <c r="H86" s="13" t="s">
        <v>1432</v>
      </c>
      <c r="I86" s="13" t="s">
        <v>72</v>
      </c>
      <c r="J86" s="13" t="s">
        <v>1192</v>
      </c>
      <c r="K86" s="13" t="s">
        <v>72</v>
      </c>
      <c r="L86" s="13" t="s">
        <v>1174</v>
      </c>
      <c r="M86" s="30" t="s">
        <v>1818</v>
      </c>
      <c r="N86" s="13"/>
      <c r="O86" s="1" t="s">
        <v>275</v>
      </c>
      <c r="P86" s="2" t="str">
        <f>LEFT(Table6[[#This Row],['[4']]],FIND(" ",Table6[[#This Row],['[4']]],1)-1)</f>
        <v>200</v>
      </c>
      <c r="Q86" s="2" t="str">
        <f>MID(Table6[[#This Row],['[4']]],FIND("x",Table6[[#This Row],['[4']]],1)+2,FIND("x",Table6[[#This Row],['[4']]],7)-(FIND("x",Table6[[#This Row],['[4']]],1)+2))</f>
        <v xml:space="preserve">450 </v>
      </c>
      <c r="R86" s="2" t="str">
        <f>RIGHT(Table6[[#This Row],['[4']]],LEN(Table6[[#This Row],['[4']]])-(FIND("x",Table6[[#This Row],['[4']]],7)+1))</f>
        <v>400</v>
      </c>
      <c r="S86" s="2"/>
      <c r="T86" s="2">
        <f t="shared" si="1"/>
        <v>3.5999999999999997E-2</v>
      </c>
    </row>
    <row r="87" spans="1:20" ht="45" x14ac:dyDescent="0.25">
      <c r="A87" s="13">
        <v>82</v>
      </c>
      <c r="B87" s="1" t="s">
        <v>1330</v>
      </c>
      <c r="C87" s="13" t="s">
        <v>7</v>
      </c>
      <c r="D87" s="13" t="s">
        <v>977</v>
      </c>
      <c r="E87" s="13">
        <v>10</v>
      </c>
      <c r="F87" s="16">
        <v>1</v>
      </c>
      <c r="G87" s="16" t="s">
        <v>823</v>
      </c>
      <c r="H87" s="13" t="s">
        <v>1432</v>
      </c>
      <c r="I87" s="13" t="s">
        <v>72</v>
      </c>
      <c r="J87" s="13" t="s">
        <v>1189</v>
      </c>
      <c r="K87" s="13" t="s">
        <v>72</v>
      </c>
      <c r="L87" s="13" t="s">
        <v>1174</v>
      </c>
      <c r="M87" s="30" t="s">
        <v>1818</v>
      </c>
      <c r="N87" s="13"/>
      <c r="O87" s="1" t="s">
        <v>275</v>
      </c>
      <c r="P87" s="2" t="str">
        <f>LEFT(Table6[[#This Row],['[4']]],FIND(" ",Table6[[#This Row],['[4']]],1)-1)</f>
        <v>200</v>
      </c>
      <c r="Q87" s="2" t="str">
        <f>MID(Table6[[#This Row],['[4']]],FIND("x",Table6[[#This Row],['[4']]],1)+2,FIND("x",Table6[[#This Row],['[4']]],7)-(FIND("x",Table6[[#This Row],['[4']]],1)+2))</f>
        <v xml:space="preserve">450 </v>
      </c>
      <c r="R87" s="2" t="str">
        <f>RIGHT(Table6[[#This Row],['[4']]],LEN(Table6[[#This Row],['[4']]])-(FIND("x",Table6[[#This Row],['[4']]],7)+1))</f>
        <v>400</v>
      </c>
      <c r="S87" s="2"/>
      <c r="T87" s="2">
        <f t="shared" si="1"/>
        <v>3.5999999999999997E-2</v>
      </c>
    </row>
    <row r="88" spans="1:20" ht="45" x14ac:dyDescent="0.25">
      <c r="A88" s="13">
        <v>83</v>
      </c>
      <c r="B88" s="1" t="s">
        <v>1330</v>
      </c>
      <c r="C88" s="13" t="s">
        <v>7</v>
      </c>
      <c r="D88" s="13" t="s">
        <v>977</v>
      </c>
      <c r="E88" s="13">
        <v>10</v>
      </c>
      <c r="F88" s="16">
        <v>1</v>
      </c>
      <c r="G88" s="16" t="s">
        <v>823</v>
      </c>
      <c r="H88" s="13" t="s">
        <v>1432</v>
      </c>
      <c r="I88" s="13" t="s">
        <v>43</v>
      </c>
      <c r="J88" s="13" t="s">
        <v>829</v>
      </c>
      <c r="K88" s="13" t="s">
        <v>104</v>
      </c>
      <c r="L88" s="13" t="s">
        <v>990</v>
      </c>
      <c r="M88" s="30" t="s">
        <v>1818</v>
      </c>
      <c r="N88" s="13"/>
      <c r="O88" s="1" t="s">
        <v>275</v>
      </c>
      <c r="P88" s="2" t="str">
        <f>LEFT(Table6[[#This Row],['[4']]],FIND(" ",Table6[[#This Row],['[4']]],1)-1)</f>
        <v>200</v>
      </c>
      <c r="Q88" s="2" t="str">
        <f>MID(Table6[[#This Row],['[4']]],FIND("x",Table6[[#This Row],['[4']]],1)+2,FIND("x",Table6[[#This Row],['[4']]],7)-(FIND("x",Table6[[#This Row],['[4']]],1)+2))</f>
        <v xml:space="preserve">450 </v>
      </c>
      <c r="R88" s="2" t="str">
        <f>RIGHT(Table6[[#This Row],['[4']]],LEN(Table6[[#This Row],['[4']]])-(FIND("x",Table6[[#This Row],['[4']]],7)+1))</f>
        <v>400</v>
      </c>
      <c r="S88" s="2"/>
      <c r="T88" s="2">
        <f t="shared" si="1"/>
        <v>3.5999999999999997E-2</v>
      </c>
    </row>
    <row r="89" spans="1:20" ht="30" x14ac:dyDescent="0.25">
      <c r="A89" s="13">
        <v>84</v>
      </c>
      <c r="B89" s="1" t="s">
        <v>1409</v>
      </c>
      <c r="C89" s="13" t="s">
        <v>7</v>
      </c>
      <c r="D89" s="13" t="s">
        <v>977</v>
      </c>
      <c r="E89" s="13">
        <v>10</v>
      </c>
      <c r="F89" s="16">
        <v>1</v>
      </c>
      <c r="G89" s="16" t="s">
        <v>823</v>
      </c>
      <c r="H89" s="13" t="s">
        <v>1432</v>
      </c>
      <c r="I89" s="13" t="s">
        <v>72</v>
      </c>
      <c r="J89" s="13" t="s">
        <v>1043</v>
      </c>
      <c r="K89" s="13" t="s">
        <v>104</v>
      </c>
      <c r="L89" s="13" t="s">
        <v>1320</v>
      </c>
      <c r="M89" s="30" t="s">
        <v>1818</v>
      </c>
      <c r="N89" s="13"/>
      <c r="O89" s="1" t="s">
        <v>275</v>
      </c>
      <c r="P89" s="2" t="str">
        <f>LEFT(Table6[[#This Row],['[4']]],FIND(" ",Table6[[#This Row],['[4']]],1)-1)</f>
        <v>200</v>
      </c>
      <c r="Q89" s="2" t="str">
        <f>MID(Table6[[#This Row],['[4']]],FIND("x",Table6[[#This Row],['[4']]],1)+2,FIND("x",Table6[[#This Row],['[4']]],7)-(FIND("x",Table6[[#This Row],['[4']]],1)+2))</f>
        <v xml:space="preserve">450 </v>
      </c>
      <c r="R89" s="2" t="str">
        <f>RIGHT(Table6[[#This Row],['[4']]],LEN(Table6[[#This Row],['[4']]])-(FIND("x",Table6[[#This Row],['[4']]],7)+1))</f>
        <v>400</v>
      </c>
      <c r="S89" s="2"/>
      <c r="T89" s="2">
        <f t="shared" si="1"/>
        <v>3.5999999999999997E-2</v>
      </c>
    </row>
    <row r="90" spans="1:20" ht="30" x14ac:dyDescent="0.25">
      <c r="A90" s="13">
        <v>85</v>
      </c>
      <c r="B90" s="1" t="s">
        <v>1409</v>
      </c>
      <c r="C90" s="13" t="s">
        <v>7</v>
      </c>
      <c r="D90" s="13" t="s">
        <v>977</v>
      </c>
      <c r="E90" s="13">
        <v>10</v>
      </c>
      <c r="F90" s="16">
        <v>1</v>
      </c>
      <c r="G90" s="16" t="s">
        <v>823</v>
      </c>
      <c r="H90" s="13" t="s">
        <v>1432</v>
      </c>
      <c r="I90" s="13" t="s">
        <v>72</v>
      </c>
      <c r="J90" s="13" t="s">
        <v>1043</v>
      </c>
      <c r="K90" s="13" t="s">
        <v>104</v>
      </c>
      <c r="L90" s="13" t="s">
        <v>1320</v>
      </c>
      <c r="M90" s="30" t="s">
        <v>1818</v>
      </c>
      <c r="N90" s="13"/>
      <c r="O90" s="1" t="s">
        <v>275</v>
      </c>
      <c r="P90" s="2" t="str">
        <f>LEFT(Table6[[#This Row],['[4']]],FIND(" ",Table6[[#This Row],['[4']]],1)-1)</f>
        <v>200</v>
      </c>
      <c r="Q90" s="2" t="str">
        <f>MID(Table6[[#This Row],['[4']]],FIND("x",Table6[[#This Row],['[4']]],1)+2,FIND("x",Table6[[#This Row],['[4']]],7)-(FIND("x",Table6[[#This Row],['[4']]],1)+2))</f>
        <v xml:space="preserve">450 </v>
      </c>
      <c r="R90" s="2" t="str">
        <f>RIGHT(Table6[[#This Row],['[4']]],LEN(Table6[[#This Row],['[4']]])-(FIND("x",Table6[[#This Row],['[4']]],7)+1))</f>
        <v>400</v>
      </c>
      <c r="S90" s="2"/>
      <c r="T90" s="2">
        <f t="shared" si="1"/>
        <v>3.5999999999999997E-2</v>
      </c>
    </row>
    <row r="91" spans="1:20" ht="30" x14ac:dyDescent="0.25">
      <c r="A91" s="13">
        <v>86</v>
      </c>
      <c r="B91" s="1" t="s">
        <v>1409</v>
      </c>
      <c r="C91" s="13" t="s">
        <v>7</v>
      </c>
      <c r="D91" s="13" t="s">
        <v>977</v>
      </c>
      <c r="E91" s="13">
        <v>10</v>
      </c>
      <c r="F91" s="16">
        <v>1</v>
      </c>
      <c r="G91" s="16" t="s">
        <v>823</v>
      </c>
      <c r="H91" s="13" t="s">
        <v>1432</v>
      </c>
      <c r="I91" s="13" t="s">
        <v>72</v>
      </c>
      <c r="J91" s="13" t="s">
        <v>1043</v>
      </c>
      <c r="K91" s="13" t="s">
        <v>104</v>
      </c>
      <c r="L91" s="13" t="s">
        <v>1320</v>
      </c>
      <c r="M91" s="30" t="s">
        <v>1818</v>
      </c>
      <c r="N91" s="13"/>
      <c r="O91" s="1" t="s">
        <v>275</v>
      </c>
      <c r="P91" s="2" t="str">
        <f>LEFT(Table6[[#This Row],['[4']]],FIND(" ",Table6[[#This Row],['[4']]],1)-1)</f>
        <v>200</v>
      </c>
      <c r="Q91" s="2" t="str">
        <f>MID(Table6[[#This Row],['[4']]],FIND("x",Table6[[#This Row],['[4']]],1)+2,FIND("x",Table6[[#This Row],['[4']]],7)-(FIND("x",Table6[[#This Row],['[4']]],1)+2))</f>
        <v xml:space="preserve">450 </v>
      </c>
      <c r="R91" s="2" t="str">
        <f>RIGHT(Table6[[#This Row],['[4']]],LEN(Table6[[#This Row],['[4']]])-(FIND("x",Table6[[#This Row],['[4']]],7)+1))</f>
        <v>400</v>
      </c>
      <c r="S91" s="2"/>
      <c r="T91" s="2">
        <f t="shared" si="1"/>
        <v>3.5999999999999997E-2</v>
      </c>
    </row>
    <row r="92" spans="1:20" ht="30" x14ac:dyDescent="0.25">
      <c r="A92" s="13">
        <v>87</v>
      </c>
      <c r="B92" s="1" t="s">
        <v>953</v>
      </c>
      <c r="C92" s="13" t="s">
        <v>7</v>
      </c>
      <c r="D92" s="13" t="s">
        <v>1410</v>
      </c>
      <c r="E92" s="13">
        <v>3</v>
      </c>
      <c r="F92" s="16">
        <v>1</v>
      </c>
      <c r="G92" s="16" t="s">
        <v>823</v>
      </c>
      <c r="H92" s="13" t="s">
        <v>1432</v>
      </c>
      <c r="I92" s="13" t="s">
        <v>72</v>
      </c>
      <c r="J92" s="13" t="s">
        <v>839</v>
      </c>
      <c r="K92" s="13" t="s">
        <v>72</v>
      </c>
      <c r="L92" s="13" t="s">
        <v>815</v>
      </c>
      <c r="M92" s="30" t="s">
        <v>1818</v>
      </c>
      <c r="N92" s="13"/>
      <c r="O92" s="1" t="s">
        <v>275</v>
      </c>
      <c r="P92" s="2" t="str">
        <f>LEFT(Table6[[#This Row],['[4']]],FIND(" ",Table6[[#This Row],['[4']]],1)-1)</f>
        <v>400</v>
      </c>
      <c r="Q92" s="2" t="str">
        <f>MID(Table6[[#This Row],['[4']]],FIND("x",Table6[[#This Row],['[4']]],1)+2,FIND("x",Table6[[#This Row],['[4']]],7)-(FIND("x",Table6[[#This Row],['[4']]],1)+2))</f>
        <v xml:space="preserve">300 </v>
      </c>
      <c r="R92" s="2" t="str">
        <f>RIGHT(Table6[[#This Row],['[4']]],LEN(Table6[[#This Row],['[4']]])-(FIND("x",Table6[[#This Row],['[4']]],7)+1))</f>
        <v>50</v>
      </c>
      <c r="S92" s="2"/>
      <c r="T92" s="2">
        <f t="shared" si="1"/>
        <v>6.0000000000000001E-3</v>
      </c>
    </row>
    <row r="93" spans="1:20" ht="60" x14ac:dyDescent="0.25">
      <c r="A93" s="13">
        <v>88</v>
      </c>
      <c r="B93" s="1" t="s">
        <v>1411</v>
      </c>
      <c r="C93" s="13" t="s">
        <v>7</v>
      </c>
      <c r="D93" s="13" t="s">
        <v>1412</v>
      </c>
      <c r="E93" s="13">
        <v>10</v>
      </c>
      <c r="F93" s="16">
        <v>1</v>
      </c>
      <c r="G93" s="16" t="s">
        <v>823</v>
      </c>
      <c r="H93" s="13" t="s">
        <v>1432</v>
      </c>
      <c r="I93" s="13" t="s">
        <v>72</v>
      </c>
      <c r="J93" s="13" t="s">
        <v>981</v>
      </c>
      <c r="K93" s="13" t="s">
        <v>104</v>
      </c>
      <c r="L93" s="13" t="s">
        <v>1413</v>
      </c>
      <c r="M93" s="30" t="s">
        <v>1818</v>
      </c>
      <c r="N93" s="13"/>
      <c r="O93" s="1" t="s">
        <v>275</v>
      </c>
      <c r="P93" s="2" t="str">
        <f>LEFT(Table6[[#This Row],['[4']]],FIND(" ",Table6[[#This Row],['[4']]],1)-1)</f>
        <v>100</v>
      </c>
      <c r="Q93" s="2" t="str">
        <f>MID(Table6[[#This Row],['[4']]],FIND("x",Table6[[#This Row],['[4']]],1)+2,FIND("x",Table6[[#This Row],['[4']]],7)-(FIND("x",Table6[[#This Row],['[4']]],1)+2))</f>
        <v xml:space="preserve">400 </v>
      </c>
      <c r="R93" s="2" t="str">
        <f>RIGHT(Table6[[#This Row],['[4']]],LEN(Table6[[#This Row],['[4']]])-(FIND("x",Table6[[#This Row],['[4']]],7)+1))</f>
        <v>350</v>
      </c>
      <c r="S93" s="2"/>
      <c r="T93" s="2">
        <f t="shared" si="1"/>
        <v>1.4E-2</v>
      </c>
    </row>
    <row r="94" spans="1:20" ht="30" x14ac:dyDescent="0.25">
      <c r="A94" s="13">
        <v>89</v>
      </c>
      <c r="B94" s="1" t="s">
        <v>1343</v>
      </c>
      <c r="C94" s="13" t="s">
        <v>7</v>
      </c>
      <c r="D94" s="13" t="s">
        <v>966</v>
      </c>
      <c r="E94" s="13">
        <v>2</v>
      </c>
      <c r="F94" s="16">
        <v>1</v>
      </c>
      <c r="G94" s="16" t="s">
        <v>823</v>
      </c>
      <c r="H94" s="13" t="s">
        <v>1432</v>
      </c>
      <c r="I94" s="13" t="s">
        <v>5</v>
      </c>
      <c r="J94" s="13" t="s">
        <v>1397</v>
      </c>
      <c r="K94" s="13" t="s">
        <v>72</v>
      </c>
      <c r="L94" s="13" t="s">
        <v>815</v>
      </c>
      <c r="M94" s="30" t="s">
        <v>1818</v>
      </c>
      <c r="N94" s="13"/>
      <c r="O94" s="1" t="s">
        <v>275</v>
      </c>
      <c r="P94" s="2" t="str">
        <f>LEFT(Table6[[#This Row],['[4']]],FIND(" ",Table6[[#This Row],['[4']]],1)-1)</f>
        <v>200</v>
      </c>
      <c r="Q94" s="2" t="str">
        <f>MID(Table6[[#This Row],['[4']]],FIND("x",Table6[[#This Row],['[4']]],1)+2,FIND("x",Table6[[#This Row],['[4']]],7)-(FIND("x",Table6[[#This Row],['[4']]],1)+2))</f>
        <v xml:space="preserve">300 </v>
      </c>
      <c r="R94" s="2" t="str">
        <f>RIGHT(Table6[[#This Row],['[4']]],LEN(Table6[[#This Row],['[4']]])-(FIND("x",Table6[[#This Row],['[4']]],7)+1))</f>
        <v>100</v>
      </c>
      <c r="S94" s="2"/>
      <c r="T94" s="2">
        <f t="shared" si="1"/>
        <v>6.0000000000000001E-3</v>
      </c>
    </row>
    <row r="95" spans="1:20" ht="30" x14ac:dyDescent="0.25">
      <c r="A95" s="13">
        <v>90</v>
      </c>
      <c r="B95" s="1" t="s">
        <v>1409</v>
      </c>
      <c r="C95" s="13" t="s">
        <v>7</v>
      </c>
      <c r="D95" s="13" t="s">
        <v>977</v>
      </c>
      <c r="E95" s="13">
        <v>10</v>
      </c>
      <c r="F95" s="16">
        <v>1</v>
      </c>
      <c r="G95" s="16" t="s">
        <v>823</v>
      </c>
      <c r="H95" s="13" t="s">
        <v>1432</v>
      </c>
      <c r="I95" s="13" t="s">
        <v>72</v>
      </c>
      <c r="J95" s="13" t="s">
        <v>1043</v>
      </c>
      <c r="K95" s="13" t="s">
        <v>72</v>
      </c>
      <c r="L95" s="13" t="s">
        <v>815</v>
      </c>
      <c r="M95" s="30" t="s">
        <v>1818</v>
      </c>
      <c r="N95" s="13"/>
      <c r="O95" s="1" t="s">
        <v>275</v>
      </c>
      <c r="P95" s="2" t="str">
        <f>LEFT(Table6[[#This Row],['[4']]],FIND(" ",Table6[[#This Row],['[4']]],1)-1)</f>
        <v>200</v>
      </c>
      <c r="Q95" s="2" t="str">
        <f>MID(Table6[[#This Row],['[4']]],FIND("x",Table6[[#This Row],['[4']]],1)+2,FIND("x",Table6[[#This Row],['[4']]],7)-(FIND("x",Table6[[#This Row],['[4']]],1)+2))</f>
        <v xml:space="preserve">450 </v>
      </c>
      <c r="R95" s="2" t="str">
        <f>RIGHT(Table6[[#This Row],['[4']]],LEN(Table6[[#This Row],['[4']]])-(FIND("x",Table6[[#This Row],['[4']]],7)+1))</f>
        <v>400</v>
      </c>
      <c r="S95" s="2"/>
      <c r="T95" s="2">
        <f t="shared" si="1"/>
        <v>3.5999999999999997E-2</v>
      </c>
    </row>
    <row r="96" spans="1:20" ht="30" x14ac:dyDescent="0.25">
      <c r="A96" s="13">
        <v>91</v>
      </c>
      <c r="B96" s="1" t="s">
        <v>1337</v>
      </c>
      <c r="C96" s="13" t="s">
        <v>7</v>
      </c>
      <c r="D96" s="13" t="s">
        <v>977</v>
      </c>
      <c r="E96" s="13">
        <v>10</v>
      </c>
      <c r="F96" s="16">
        <v>1</v>
      </c>
      <c r="G96" s="16" t="s">
        <v>823</v>
      </c>
      <c r="H96" s="13" t="s">
        <v>1432</v>
      </c>
      <c r="I96" s="13" t="s">
        <v>43</v>
      </c>
      <c r="J96" s="13" t="s">
        <v>829</v>
      </c>
      <c r="K96" s="13" t="s">
        <v>104</v>
      </c>
      <c r="L96" s="13" t="s">
        <v>1324</v>
      </c>
      <c r="M96" s="30" t="s">
        <v>1818</v>
      </c>
      <c r="N96" s="13"/>
      <c r="O96" s="1" t="s">
        <v>275</v>
      </c>
      <c r="P96" s="2" t="str">
        <f>LEFT(Table6[[#This Row],['[4']]],FIND(" ",Table6[[#This Row],['[4']]],1)-1)</f>
        <v>200</v>
      </c>
      <c r="Q96" s="2" t="str">
        <f>MID(Table6[[#This Row],['[4']]],FIND("x",Table6[[#This Row],['[4']]],1)+2,FIND("x",Table6[[#This Row],['[4']]],7)-(FIND("x",Table6[[#This Row],['[4']]],1)+2))</f>
        <v xml:space="preserve">450 </v>
      </c>
      <c r="R96" s="2" t="str">
        <f>RIGHT(Table6[[#This Row],['[4']]],LEN(Table6[[#This Row],['[4']]])-(FIND("x",Table6[[#This Row],['[4']]],7)+1))</f>
        <v>400</v>
      </c>
      <c r="S96" s="2"/>
      <c r="T96" s="2">
        <f t="shared" si="1"/>
        <v>3.5999999999999997E-2</v>
      </c>
    </row>
    <row r="97" spans="1:20" ht="30" x14ac:dyDescent="0.25">
      <c r="A97" s="13">
        <v>92</v>
      </c>
      <c r="B97" s="1" t="s">
        <v>1414</v>
      </c>
      <c r="C97" s="13" t="s">
        <v>7</v>
      </c>
      <c r="D97" s="13" t="s">
        <v>1415</v>
      </c>
      <c r="E97" s="13">
        <v>10</v>
      </c>
      <c r="F97" s="16">
        <v>1</v>
      </c>
      <c r="G97" s="16" t="s">
        <v>823</v>
      </c>
      <c r="H97" s="13" t="s">
        <v>1432</v>
      </c>
      <c r="I97" s="13" t="s">
        <v>43</v>
      </c>
      <c r="J97" s="13" t="s">
        <v>829</v>
      </c>
      <c r="K97" s="13" t="s">
        <v>104</v>
      </c>
      <c r="L97" s="13" t="s">
        <v>1324</v>
      </c>
      <c r="M97" s="30" t="s">
        <v>1818</v>
      </c>
      <c r="N97" s="13"/>
      <c r="O97" s="1" t="s">
        <v>275</v>
      </c>
      <c r="P97" s="2" t="str">
        <f>LEFT(Table6[[#This Row],['[4']]],FIND(" ",Table6[[#This Row],['[4']]],1)-1)</f>
        <v>150</v>
      </c>
      <c r="Q97" s="2" t="str">
        <f>MID(Table6[[#This Row],['[4']]],FIND("x",Table6[[#This Row],['[4']]],1)+2,FIND("x",Table6[[#This Row],['[4']]],7)-(FIND("x",Table6[[#This Row],['[4']]],1)+2))</f>
        <v xml:space="preserve">450 </v>
      </c>
      <c r="R97" s="2" t="str">
        <f>RIGHT(Table6[[#This Row],['[4']]],LEN(Table6[[#This Row],['[4']]])-(FIND("x",Table6[[#This Row],['[4']]],7)+1))</f>
        <v>400</v>
      </c>
      <c r="S97" s="2"/>
      <c r="T97" s="2">
        <f t="shared" si="1"/>
        <v>2.7E-2</v>
      </c>
    </row>
    <row r="98" spans="1:20" ht="30" x14ac:dyDescent="0.25">
      <c r="A98" s="13">
        <v>93</v>
      </c>
      <c r="B98" s="1" t="s">
        <v>1414</v>
      </c>
      <c r="C98" s="13" t="s">
        <v>7</v>
      </c>
      <c r="D98" s="13" t="s">
        <v>1415</v>
      </c>
      <c r="E98" s="13">
        <v>10</v>
      </c>
      <c r="F98" s="16">
        <v>1</v>
      </c>
      <c r="G98" s="16" t="s">
        <v>823</v>
      </c>
      <c r="H98" s="13" t="s">
        <v>1432</v>
      </c>
      <c r="I98" s="13" t="s">
        <v>25</v>
      </c>
      <c r="J98" s="13" t="s">
        <v>92</v>
      </c>
      <c r="K98" s="13" t="s">
        <v>104</v>
      </c>
      <c r="L98" s="13" t="s">
        <v>1324</v>
      </c>
      <c r="M98" s="30" t="s">
        <v>1818</v>
      </c>
      <c r="N98" s="13"/>
      <c r="O98" s="1" t="s">
        <v>275</v>
      </c>
      <c r="P98" s="2" t="str">
        <f>LEFT(Table6[[#This Row],['[4']]],FIND(" ",Table6[[#This Row],['[4']]],1)-1)</f>
        <v>150</v>
      </c>
      <c r="Q98" s="2" t="str">
        <f>MID(Table6[[#This Row],['[4']]],FIND("x",Table6[[#This Row],['[4']]],1)+2,FIND("x",Table6[[#This Row],['[4']]],7)-(FIND("x",Table6[[#This Row],['[4']]],1)+2))</f>
        <v xml:space="preserve">450 </v>
      </c>
      <c r="R98" s="2" t="str">
        <f>RIGHT(Table6[[#This Row],['[4']]],LEN(Table6[[#This Row],['[4']]])-(FIND("x",Table6[[#This Row],['[4']]],7)+1))</f>
        <v>400</v>
      </c>
      <c r="S98" s="2"/>
      <c r="T98" s="2">
        <f t="shared" si="1"/>
        <v>2.7E-2</v>
      </c>
    </row>
    <row r="99" spans="1:20" ht="30" x14ac:dyDescent="0.25">
      <c r="A99" s="13">
        <v>94</v>
      </c>
      <c r="B99" s="1" t="s">
        <v>1402</v>
      </c>
      <c r="C99" s="13" t="s">
        <v>7</v>
      </c>
      <c r="D99" s="13" t="s">
        <v>977</v>
      </c>
      <c r="E99" s="13">
        <v>10</v>
      </c>
      <c r="F99" s="16">
        <v>1</v>
      </c>
      <c r="G99" s="16" t="s">
        <v>823</v>
      </c>
      <c r="H99" s="13" t="s">
        <v>1432</v>
      </c>
      <c r="I99" s="13" t="s">
        <v>72</v>
      </c>
      <c r="J99" s="13" t="s">
        <v>190</v>
      </c>
      <c r="K99" s="13" t="s">
        <v>72</v>
      </c>
      <c r="L99" s="13" t="s">
        <v>815</v>
      </c>
      <c r="M99" s="30" t="s">
        <v>1818</v>
      </c>
      <c r="N99" s="13"/>
      <c r="O99" s="1" t="s">
        <v>275</v>
      </c>
      <c r="P99" s="2" t="str">
        <f>LEFT(Table6[[#This Row],['[4']]],FIND(" ",Table6[[#This Row],['[4']]],1)-1)</f>
        <v>200</v>
      </c>
      <c r="Q99" s="2" t="str">
        <f>MID(Table6[[#This Row],['[4']]],FIND("x",Table6[[#This Row],['[4']]],1)+2,FIND("x",Table6[[#This Row],['[4']]],7)-(FIND("x",Table6[[#This Row],['[4']]],1)+2))</f>
        <v xml:space="preserve">450 </v>
      </c>
      <c r="R99" s="2" t="str">
        <f>RIGHT(Table6[[#This Row],['[4']]],LEN(Table6[[#This Row],['[4']]])-(FIND("x",Table6[[#This Row],['[4']]],7)+1))</f>
        <v>400</v>
      </c>
      <c r="S99" s="2"/>
      <c r="T99" s="2">
        <f t="shared" si="1"/>
        <v>3.5999999999999997E-2</v>
      </c>
    </row>
    <row r="100" spans="1:20" ht="30" x14ac:dyDescent="0.25">
      <c r="A100" s="13">
        <v>95</v>
      </c>
      <c r="B100" s="1" t="s">
        <v>1416</v>
      </c>
      <c r="C100" s="13" t="s">
        <v>7</v>
      </c>
      <c r="D100" s="13" t="s">
        <v>977</v>
      </c>
      <c r="E100" s="13">
        <v>10</v>
      </c>
      <c r="F100" s="16">
        <v>1</v>
      </c>
      <c r="G100" s="16" t="s">
        <v>823</v>
      </c>
      <c r="H100" s="13" t="s">
        <v>1432</v>
      </c>
      <c r="I100" s="13" t="s">
        <v>25</v>
      </c>
      <c r="J100" s="13" t="s">
        <v>92</v>
      </c>
      <c r="K100" s="13" t="s">
        <v>104</v>
      </c>
      <c r="L100" s="13" t="s">
        <v>1324</v>
      </c>
      <c r="M100" s="30" t="s">
        <v>1818</v>
      </c>
      <c r="N100" s="13"/>
      <c r="O100" s="1" t="s">
        <v>275</v>
      </c>
      <c r="P100" s="2" t="str">
        <f>LEFT(Table6[[#This Row],['[4']]],FIND(" ",Table6[[#This Row],['[4']]],1)-1)</f>
        <v>200</v>
      </c>
      <c r="Q100" s="2" t="str">
        <f>MID(Table6[[#This Row],['[4']]],FIND("x",Table6[[#This Row],['[4']]],1)+2,FIND("x",Table6[[#This Row],['[4']]],7)-(FIND("x",Table6[[#This Row],['[4']]],1)+2))</f>
        <v xml:space="preserve">450 </v>
      </c>
      <c r="R100" s="2" t="str">
        <f>RIGHT(Table6[[#This Row],['[4']]],LEN(Table6[[#This Row],['[4']]])-(FIND("x",Table6[[#This Row],['[4']]],7)+1))</f>
        <v>400</v>
      </c>
      <c r="S100" s="2"/>
      <c r="T100" s="2">
        <f t="shared" si="1"/>
        <v>3.5999999999999997E-2</v>
      </c>
    </row>
    <row r="101" spans="1:20" ht="30" x14ac:dyDescent="0.25">
      <c r="A101" s="13">
        <v>96</v>
      </c>
      <c r="B101" s="1" t="s">
        <v>1117</v>
      </c>
      <c r="C101" s="13" t="s">
        <v>7</v>
      </c>
      <c r="D101" s="13" t="s">
        <v>973</v>
      </c>
      <c r="E101" s="13">
        <v>2</v>
      </c>
      <c r="F101" s="16">
        <v>1</v>
      </c>
      <c r="G101" s="16" t="s">
        <v>823</v>
      </c>
      <c r="H101" s="13" t="s">
        <v>1432</v>
      </c>
      <c r="I101" s="13" t="s">
        <v>72</v>
      </c>
      <c r="J101" s="13" t="s">
        <v>1207</v>
      </c>
      <c r="K101" s="13" t="s">
        <v>72</v>
      </c>
      <c r="L101" s="13" t="s">
        <v>815</v>
      </c>
      <c r="M101" s="30" t="s">
        <v>1818</v>
      </c>
      <c r="N101" s="13"/>
      <c r="O101" s="1" t="s">
        <v>275</v>
      </c>
      <c r="P101" s="2" t="str">
        <f>LEFT(Table6[[#This Row],['[4']]],FIND(" ",Table6[[#This Row],['[4']]],1)-1)</f>
        <v>300</v>
      </c>
      <c r="Q101" s="2" t="str">
        <f>MID(Table6[[#This Row],['[4']]],FIND("x",Table6[[#This Row],['[4']]],1)+2,FIND("x",Table6[[#This Row],['[4']]],7)-(FIND("x",Table6[[#This Row],['[4']]],1)+2))</f>
        <v xml:space="preserve">200 </v>
      </c>
      <c r="R101" s="2" t="str">
        <f>RIGHT(Table6[[#This Row],['[4']]],LEN(Table6[[#This Row],['[4']]])-(FIND("x",Table6[[#This Row],['[4']]],7)+1))</f>
        <v>100</v>
      </c>
      <c r="S101" s="2"/>
      <c r="T101" s="2">
        <f t="shared" si="1"/>
        <v>6.0000000000000001E-3</v>
      </c>
    </row>
    <row r="102" spans="1:20" ht="30" x14ac:dyDescent="0.25">
      <c r="A102" s="13">
        <v>97</v>
      </c>
      <c r="B102" s="1" t="s">
        <v>1417</v>
      </c>
      <c r="C102" s="13" t="s">
        <v>7</v>
      </c>
      <c r="D102" s="13" t="s">
        <v>1418</v>
      </c>
      <c r="E102" s="13">
        <v>10</v>
      </c>
      <c r="F102" s="16">
        <v>1</v>
      </c>
      <c r="G102" s="16" t="s">
        <v>823</v>
      </c>
      <c r="H102" s="13" t="s">
        <v>1432</v>
      </c>
      <c r="I102" s="13" t="s">
        <v>72</v>
      </c>
      <c r="J102" s="13" t="s">
        <v>817</v>
      </c>
      <c r="K102" s="13" t="s">
        <v>72</v>
      </c>
      <c r="L102" s="13" t="s">
        <v>812</v>
      </c>
      <c r="M102" s="30" t="s">
        <v>1818</v>
      </c>
      <c r="N102" s="13"/>
      <c r="O102" s="1" t="s">
        <v>275</v>
      </c>
      <c r="P102" s="2" t="str">
        <f>LEFT(Table6[[#This Row],['[4']]],FIND(" ",Table6[[#This Row],['[4']]],1)-1)</f>
        <v>300</v>
      </c>
      <c r="Q102" s="2" t="str">
        <f>MID(Table6[[#This Row],['[4']]],FIND("x",Table6[[#This Row],['[4']]],1)+2,FIND("x",Table6[[#This Row],['[4']]],7)-(FIND("x",Table6[[#This Row],['[4']]],1)+2))</f>
        <v xml:space="preserve">500 </v>
      </c>
      <c r="R102" s="2" t="str">
        <f>RIGHT(Table6[[#This Row],['[4']]],LEN(Table6[[#This Row],['[4']]])-(FIND("x",Table6[[#This Row],['[4']]],7)+1))</f>
        <v>500</v>
      </c>
      <c r="S102" s="2"/>
      <c r="T102" s="2">
        <f t="shared" si="1"/>
        <v>7.4999999999999997E-2</v>
      </c>
    </row>
    <row r="103" spans="1:20" ht="30" x14ac:dyDescent="0.25">
      <c r="A103" s="13">
        <v>98</v>
      </c>
      <c r="B103" s="1" t="s">
        <v>1403</v>
      </c>
      <c r="C103" s="13" t="s">
        <v>7</v>
      </c>
      <c r="D103" s="13" t="s">
        <v>977</v>
      </c>
      <c r="E103" s="13">
        <v>10</v>
      </c>
      <c r="F103" s="16">
        <v>1</v>
      </c>
      <c r="G103" s="16" t="s">
        <v>823</v>
      </c>
      <c r="H103" s="13" t="s">
        <v>1432</v>
      </c>
      <c r="I103" s="13" t="s">
        <v>43</v>
      </c>
      <c r="J103" s="13" t="s">
        <v>829</v>
      </c>
      <c r="K103" s="13" t="s">
        <v>72</v>
      </c>
      <c r="L103" s="13" t="s">
        <v>815</v>
      </c>
      <c r="M103" s="30" t="s">
        <v>1818</v>
      </c>
      <c r="N103" s="13"/>
      <c r="O103" s="1" t="s">
        <v>275</v>
      </c>
      <c r="P103" s="2" t="str">
        <f>LEFT(Table6[[#This Row],['[4']]],FIND(" ",Table6[[#This Row],['[4']]],1)-1)</f>
        <v>200</v>
      </c>
      <c r="Q103" s="2" t="str">
        <f>MID(Table6[[#This Row],['[4']]],FIND("x",Table6[[#This Row],['[4']]],1)+2,FIND("x",Table6[[#This Row],['[4']]],7)-(FIND("x",Table6[[#This Row],['[4']]],1)+2))</f>
        <v xml:space="preserve">450 </v>
      </c>
      <c r="R103" s="2" t="str">
        <f>RIGHT(Table6[[#This Row],['[4']]],LEN(Table6[[#This Row],['[4']]])-(FIND("x",Table6[[#This Row],['[4']]],7)+1))</f>
        <v>400</v>
      </c>
      <c r="S103" s="2"/>
      <c r="T103" s="2">
        <f t="shared" si="1"/>
        <v>3.5999999999999997E-2</v>
      </c>
    </row>
    <row r="104" spans="1:20" ht="30" x14ac:dyDescent="0.25">
      <c r="A104" s="13">
        <v>99</v>
      </c>
      <c r="B104" s="1" t="s">
        <v>1409</v>
      </c>
      <c r="C104" s="13" t="s">
        <v>7</v>
      </c>
      <c r="D104" s="13" t="s">
        <v>977</v>
      </c>
      <c r="E104" s="13">
        <v>10</v>
      </c>
      <c r="F104" s="16">
        <v>1</v>
      </c>
      <c r="G104" s="16" t="s">
        <v>823</v>
      </c>
      <c r="H104" s="13" t="s">
        <v>1432</v>
      </c>
      <c r="I104" s="13" t="s">
        <v>72</v>
      </c>
      <c r="J104" s="13" t="s">
        <v>1043</v>
      </c>
      <c r="K104" s="13" t="s">
        <v>72</v>
      </c>
      <c r="L104" s="13" t="s">
        <v>1174</v>
      </c>
      <c r="M104" s="30" t="s">
        <v>1818</v>
      </c>
      <c r="N104" s="13"/>
      <c r="O104" s="1" t="s">
        <v>275</v>
      </c>
      <c r="P104" s="2" t="str">
        <f>LEFT(Table6[[#This Row],['[4']]],FIND(" ",Table6[[#This Row],['[4']]],1)-1)</f>
        <v>200</v>
      </c>
      <c r="Q104" s="2" t="str">
        <f>MID(Table6[[#This Row],['[4']]],FIND("x",Table6[[#This Row],['[4']]],1)+2,FIND("x",Table6[[#This Row],['[4']]],7)-(FIND("x",Table6[[#This Row],['[4']]],1)+2))</f>
        <v xml:space="preserve">450 </v>
      </c>
      <c r="R104" s="2" t="str">
        <f>RIGHT(Table6[[#This Row],['[4']]],LEN(Table6[[#This Row],['[4']]])-(FIND("x",Table6[[#This Row],['[4']]],7)+1))</f>
        <v>400</v>
      </c>
      <c r="S104" s="2"/>
      <c r="T104" s="2">
        <f t="shared" si="1"/>
        <v>3.5999999999999997E-2</v>
      </c>
    </row>
    <row r="105" spans="1:20" ht="30" x14ac:dyDescent="0.25">
      <c r="A105" s="13">
        <v>100</v>
      </c>
      <c r="B105" s="1" t="s">
        <v>1337</v>
      </c>
      <c r="C105" s="13" t="s">
        <v>7</v>
      </c>
      <c r="D105" s="13" t="s">
        <v>977</v>
      </c>
      <c r="E105" s="13">
        <v>10</v>
      </c>
      <c r="F105" s="16">
        <v>1</v>
      </c>
      <c r="G105" s="16" t="s">
        <v>823</v>
      </c>
      <c r="H105" s="13" t="s">
        <v>1432</v>
      </c>
      <c r="I105" s="13" t="s">
        <v>25</v>
      </c>
      <c r="J105" s="13" t="s">
        <v>92</v>
      </c>
      <c r="K105" s="13" t="s">
        <v>104</v>
      </c>
      <c r="L105" s="13" t="s">
        <v>990</v>
      </c>
      <c r="M105" s="30" t="s">
        <v>1818</v>
      </c>
      <c r="N105" s="13"/>
      <c r="O105" s="1" t="s">
        <v>275</v>
      </c>
      <c r="P105" s="2" t="str">
        <f>LEFT(Table6[[#This Row],['[4']]],FIND(" ",Table6[[#This Row],['[4']]],1)-1)</f>
        <v>200</v>
      </c>
      <c r="Q105" s="2" t="str">
        <f>MID(Table6[[#This Row],['[4']]],FIND("x",Table6[[#This Row],['[4']]],1)+2,FIND("x",Table6[[#This Row],['[4']]],7)-(FIND("x",Table6[[#This Row],['[4']]],1)+2))</f>
        <v xml:space="preserve">450 </v>
      </c>
      <c r="R105" s="2" t="str">
        <f>RIGHT(Table6[[#This Row],['[4']]],LEN(Table6[[#This Row],['[4']]])-(FIND("x",Table6[[#This Row],['[4']]],7)+1))</f>
        <v>400</v>
      </c>
      <c r="S105" s="2"/>
      <c r="T105" s="2">
        <f t="shared" si="1"/>
        <v>3.5999999999999997E-2</v>
      </c>
    </row>
    <row r="106" spans="1:20" ht="30" x14ac:dyDescent="0.25">
      <c r="A106" s="13">
        <v>101</v>
      </c>
      <c r="B106" s="1" t="s">
        <v>23</v>
      </c>
      <c r="C106" s="13" t="s">
        <v>7</v>
      </c>
      <c r="D106" s="13" t="s">
        <v>1419</v>
      </c>
      <c r="E106" s="13">
        <v>5</v>
      </c>
      <c r="F106" s="16">
        <v>5</v>
      </c>
      <c r="G106" s="16" t="s">
        <v>823</v>
      </c>
      <c r="H106" s="13" t="s">
        <v>1432</v>
      </c>
      <c r="I106" s="13">
        <v>0</v>
      </c>
      <c r="J106" s="13">
        <v>16</v>
      </c>
      <c r="K106" s="13">
        <v>4</v>
      </c>
      <c r="L106" s="13">
        <v>412</v>
      </c>
      <c r="M106" s="30" t="s">
        <v>1818</v>
      </c>
      <c r="N106" s="13"/>
      <c r="O106" s="1" t="s">
        <v>275</v>
      </c>
      <c r="P106" s="2" t="str">
        <f>LEFT(Table6[[#This Row],['[4']]],FIND(" ",Table6[[#This Row],['[4']]],1)-1)</f>
        <v>550</v>
      </c>
      <c r="Q106" s="2" t="str">
        <f>MID(Table6[[#This Row],['[4']]],FIND("x",Table6[[#This Row],['[4']]],1)+2,FIND("x",Table6[[#This Row],['[4']]],7)-(FIND("x",Table6[[#This Row],['[4']]],1)+2))</f>
        <v xml:space="preserve">150 </v>
      </c>
      <c r="R106" s="2" t="str">
        <f>RIGHT(Table6[[#This Row],['[4']]],LEN(Table6[[#This Row],['[4']]])-(FIND("x",Table6[[#This Row],['[4']]],7)+1))</f>
        <v>400</v>
      </c>
      <c r="S106" s="2"/>
      <c r="T106" s="2">
        <f t="shared" si="1"/>
        <v>3.3000000000000002E-2</v>
      </c>
    </row>
    <row r="107" spans="1:20" ht="30" x14ac:dyDescent="0.25">
      <c r="A107" s="13">
        <v>102</v>
      </c>
      <c r="B107" s="1" t="s">
        <v>23</v>
      </c>
      <c r="C107" s="13" t="s">
        <v>7</v>
      </c>
      <c r="D107" s="13" t="s">
        <v>1419</v>
      </c>
      <c r="E107" s="13">
        <v>5</v>
      </c>
      <c r="F107" s="16">
        <v>1</v>
      </c>
      <c r="G107" s="16" t="s">
        <v>823</v>
      </c>
      <c r="H107" s="13" t="s">
        <v>1432</v>
      </c>
      <c r="I107" s="13">
        <v>0</v>
      </c>
      <c r="J107" s="13">
        <v>34</v>
      </c>
      <c r="K107" s="13">
        <v>4</v>
      </c>
      <c r="L107" s="13">
        <v>412</v>
      </c>
      <c r="M107" s="30" t="s">
        <v>1818</v>
      </c>
      <c r="N107" s="13"/>
      <c r="O107" s="1" t="s">
        <v>275</v>
      </c>
      <c r="P107" s="2" t="str">
        <f>LEFT(Table6[[#This Row],['[4']]],FIND(" ",Table6[[#This Row],['[4']]],1)-1)</f>
        <v>550</v>
      </c>
      <c r="Q107" s="2" t="str">
        <f>MID(Table6[[#This Row],['[4']]],FIND("x",Table6[[#This Row],['[4']]],1)+2,FIND("x",Table6[[#This Row],['[4']]],7)-(FIND("x",Table6[[#This Row],['[4']]],1)+2))</f>
        <v xml:space="preserve">150 </v>
      </c>
      <c r="R107" s="2" t="str">
        <f>RIGHT(Table6[[#This Row],['[4']]],LEN(Table6[[#This Row],['[4']]])-(FIND("x",Table6[[#This Row],['[4']]],7)+1))</f>
        <v>400</v>
      </c>
      <c r="S107" s="2"/>
      <c r="T107" s="2">
        <f t="shared" si="1"/>
        <v>3.3000000000000002E-2</v>
      </c>
    </row>
    <row r="108" spans="1:20" ht="30" x14ac:dyDescent="0.25">
      <c r="A108" s="13">
        <v>103</v>
      </c>
      <c r="B108" s="1" t="s">
        <v>23</v>
      </c>
      <c r="C108" s="13" t="s">
        <v>7</v>
      </c>
      <c r="D108" s="13" t="s">
        <v>1419</v>
      </c>
      <c r="E108" s="13">
        <v>5</v>
      </c>
      <c r="F108" s="16">
        <v>3</v>
      </c>
      <c r="G108" s="16" t="s">
        <v>823</v>
      </c>
      <c r="H108" s="13" t="s">
        <v>1432</v>
      </c>
      <c r="I108" s="13">
        <v>1</v>
      </c>
      <c r="J108" s="13">
        <v>109</v>
      </c>
      <c r="K108" s="13">
        <v>3</v>
      </c>
      <c r="L108" s="13">
        <v>319</v>
      </c>
      <c r="M108" s="30" t="s">
        <v>1818</v>
      </c>
      <c r="N108" s="13"/>
      <c r="O108" s="1" t="s">
        <v>275</v>
      </c>
      <c r="P108" s="2" t="str">
        <f>LEFT(Table6[[#This Row],['[4']]],FIND(" ",Table6[[#This Row],['[4']]],1)-1)</f>
        <v>550</v>
      </c>
      <c r="Q108" s="2" t="str">
        <f>MID(Table6[[#This Row],['[4']]],FIND("x",Table6[[#This Row],['[4']]],1)+2,FIND("x",Table6[[#This Row],['[4']]],7)-(FIND("x",Table6[[#This Row],['[4']]],1)+2))</f>
        <v xml:space="preserve">150 </v>
      </c>
      <c r="R108" s="2" t="str">
        <f>RIGHT(Table6[[#This Row],['[4']]],LEN(Table6[[#This Row],['[4']]])-(FIND("x",Table6[[#This Row],['[4']]],7)+1))</f>
        <v>400</v>
      </c>
      <c r="S108" s="2"/>
      <c r="T108" s="2">
        <f t="shared" si="1"/>
        <v>3.3000000000000002E-2</v>
      </c>
    </row>
    <row r="109" spans="1:20" ht="30" x14ac:dyDescent="0.25">
      <c r="A109" s="13">
        <v>104</v>
      </c>
      <c r="B109" s="1" t="s">
        <v>23</v>
      </c>
      <c r="C109" s="13" t="s">
        <v>7</v>
      </c>
      <c r="D109" s="13" t="s">
        <v>1419</v>
      </c>
      <c r="E109" s="13">
        <v>5</v>
      </c>
      <c r="F109" s="16">
        <v>8</v>
      </c>
      <c r="G109" s="16" t="s">
        <v>823</v>
      </c>
      <c r="H109" s="13" t="s">
        <v>1432</v>
      </c>
      <c r="I109" s="13">
        <v>2</v>
      </c>
      <c r="J109" s="13" t="s">
        <v>1420</v>
      </c>
      <c r="K109" s="13">
        <v>3</v>
      </c>
      <c r="L109" s="13" t="s">
        <v>1421</v>
      </c>
      <c r="M109" s="30" t="s">
        <v>1818</v>
      </c>
      <c r="N109" s="13"/>
      <c r="O109" s="1" t="s">
        <v>275</v>
      </c>
      <c r="P109" s="2" t="str">
        <f>LEFT(Table6[[#This Row],['[4']]],FIND(" ",Table6[[#This Row],['[4']]],1)-1)</f>
        <v>550</v>
      </c>
      <c r="Q109" s="2" t="str">
        <f>MID(Table6[[#This Row],['[4']]],FIND("x",Table6[[#This Row],['[4']]],1)+2,FIND("x",Table6[[#This Row],['[4']]],7)-(FIND("x",Table6[[#This Row],['[4']]],1)+2))</f>
        <v xml:space="preserve">150 </v>
      </c>
      <c r="R109" s="2" t="str">
        <f>RIGHT(Table6[[#This Row],['[4']]],LEN(Table6[[#This Row],['[4']]])-(FIND("x",Table6[[#This Row],['[4']]],7)+1))</f>
        <v>400</v>
      </c>
      <c r="S109" s="2"/>
      <c r="T109" s="2">
        <f t="shared" si="1"/>
        <v>3.3000000000000002E-2</v>
      </c>
    </row>
    <row r="110" spans="1:20" ht="30" x14ac:dyDescent="0.25">
      <c r="A110" s="13">
        <v>105</v>
      </c>
      <c r="B110" s="1" t="s">
        <v>1422</v>
      </c>
      <c r="C110" s="13" t="s">
        <v>7</v>
      </c>
      <c r="D110" s="13" t="s">
        <v>1419</v>
      </c>
      <c r="E110" s="13">
        <v>5</v>
      </c>
      <c r="F110" s="16">
        <v>25</v>
      </c>
      <c r="G110" s="16" t="s">
        <v>823</v>
      </c>
      <c r="H110" s="13" t="s">
        <v>1432</v>
      </c>
      <c r="I110" s="13">
        <v>4</v>
      </c>
      <c r="J110" s="13" t="s">
        <v>1423</v>
      </c>
      <c r="K110" s="13" t="s">
        <v>1394</v>
      </c>
      <c r="L110" s="13" t="s">
        <v>1424</v>
      </c>
      <c r="M110" s="30" t="s">
        <v>1818</v>
      </c>
      <c r="N110" s="13"/>
      <c r="O110" s="1" t="s">
        <v>275</v>
      </c>
      <c r="P110" s="2" t="str">
        <f>LEFT(Table6[[#This Row],['[4']]],FIND(" ",Table6[[#This Row],['[4']]],1)-1)</f>
        <v>550</v>
      </c>
      <c r="Q110" s="2" t="str">
        <f>MID(Table6[[#This Row],['[4']]],FIND("x",Table6[[#This Row],['[4']]],1)+2,FIND("x",Table6[[#This Row],['[4']]],7)-(FIND("x",Table6[[#This Row],['[4']]],1)+2))</f>
        <v xml:space="preserve">150 </v>
      </c>
      <c r="R110" s="2" t="str">
        <f>RIGHT(Table6[[#This Row],['[4']]],LEN(Table6[[#This Row],['[4']]])-(FIND("x",Table6[[#This Row],['[4']]],7)+1))</f>
        <v>400</v>
      </c>
      <c r="S110" s="2"/>
      <c r="T110" s="2">
        <f t="shared" si="1"/>
        <v>3.3000000000000002E-2</v>
      </c>
    </row>
    <row r="111" spans="1:20" ht="30" x14ac:dyDescent="0.25">
      <c r="A111" s="13">
        <v>106</v>
      </c>
      <c r="B111" s="1" t="s">
        <v>1300</v>
      </c>
      <c r="C111" s="13" t="s">
        <v>7</v>
      </c>
      <c r="D111" s="13" t="s">
        <v>1425</v>
      </c>
      <c r="E111" s="13">
        <v>10</v>
      </c>
      <c r="F111" s="16">
        <v>2</v>
      </c>
      <c r="G111" s="16" t="s">
        <v>823</v>
      </c>
      <c r="H111" s="13" t="s">
        <v>1432</v>
      </c>
      <c r="I111" s="13">
        <v>0</v>
      </c>
      <c r="J111" s="13">
        <v>16</v>
      </c>
      <c r="K111" s="13">
        <v>4</v>
      </c>
      <c r="L111" s="13">
        <v>412</v>
      </c>
      <c r="M111" s="30" t="s">
        <v>1818</v>
      </c>
      <c r="N111" s="13"/>
      <c r="O111" s="1" t="s">
        <v>275</v>
      </c>
      <c r="P111" s="2" t="str">
        <f>LEFT(Table6[[#This Row],['[4']]],FIND(" ",Table6[[#This Row],['[4']]],1)-1)</f>
        <v>400</v>
      </c>
      <c r="Q111" s="2" t="str">
        <f>MID(Table6[[#This Row],['[4']]],FIND("x",Table6[[#This Row],['[4']]],1)+2,FIND("x",Table6[[#This Row],['[4']]],7)-(FIND("x",Table6[[#This Row],['[4']]],1)+2))</f>
        <v xml:space="preserve">300 </v>
      </c>
      <c r="R111" s="2" t="str">
        <f>RIGHT(Table6[[#This Row],['[4']]],LEN(Table6[[#This Row],['[4']]])-(FIND("x",Table6[[#This Row],['[4']]],7)+1))</f>
        <v>300</v>
      </c>
      <c r="S111" s="2"/>
      <c r="T111" s="2">
        <f t="shared" si="1"/>
        <v>3.5999999999999997E-2</v>
      </c>
    </row>
    <row r="112" spans="1:20" ht="30" x14ac:dyDescent="0.25">
      <c r="A112" s="13">
        <v>107</v>
      </c>
      <c r="B112" s="1" t="s">
        <v>1300</v>
      </c>
      <c r="C112" s="13" t="s">
        <v>7</v>
      </c>
      <c r="D112" s="13" t="s">
        <v>1425</v>
      </c>
      <c r="E112" s="13">
        <v>10</v>
      </c>
      <c r="F112" s="16">
        <v>1</v>
      </c>
      <c r="G112" s="16" t="s">
        <v>823</v>
      </c>
      <c r="H112" s="13" t="s">
        <v>1432</v>
      </c>
      <c r="I112" s="13">
        <v>0</v>
      </c>
      <c r="J112" s="13">
        <v>34</v>
      </c>
      <c r="K112" s="13">
        <v>3</v>
      </c>
      <c r="L112" s="13">
        <v>325</v>
      </c>
      <c r="M112" s="30" t="s">
        <v>1818</v>
      </c>
      <c r="N112" s="13"/>
      <c r="O112" s="1" t="s">
        <v>275</v>
      </c>
      <c r="P112" s="2" t="str">
        <f>LEFT(Table6[[#This Row],['[4']]],FIND(" ",Table6[[#This Row],['[4']]],1)-1)</f>
        <v>400</v>
      </c>
      <c r="Q112" s="2" t="str">
        <f>MID(Table6[[#This Row],['[4']]],FIND("x",Table6[[#This Row],['[4']]],1)+2,FIND("x",Table6[[#This Row],['[4']]],7)-(FIND("x",Table6[[#This Row],['[4']]],1)+2))</f>
        <v xml:space="preserve">300 </v>
      </c>
      <c r="R112" s="2" t="str">
        <f>RIGHT(Table6[[#This Row],['[4']]],LEN(Table6[[#This Row],['[4']]])-(FIND("x",Table6[[#This Row],['[4']]],7)+1))</f>
        <v>300</v>
      </c>
      <c r="S112" s="2"/>
      <c r="T112" s="2">
        <f t="shared" si="1"/>
        <v>3.5999999999999997E-2</v>
      </c>
    </row>
    <row r="113" spans="1:20" ht="30" x14ac:dyDescent="0.25">
      <c r="A113" s="13">
        <v>108</v>
      </c>
      <c r="B113" s="1" t="s">
        <v>1300</v>
      </c>
      <c r="C113" s="13" t="s">
        <v>7</v>
      </c>
      <c r="D113" s="13" t="s">
        <v>1425</v>
      </c>
      <c r="E113" s="13">
        <v>10</v>
      </c>
      <c r="F113" s="16">
        <v>1</v>
      </c>
      <c r="G113" s="16" t="s">
        <v>823</v>
      </c>
      <c r="H113" s="13" t="s">
        <v>1432</v>
      </c>
      <c r="I113" s="13">
        <v>1</v>
      </c>
      <c r="J113" s="13">
        <v>109</v>
      </c>
      <c r="K113" s="13">
        <v>3</v>
      </c>
      <c r="L113" s="13">
        <v>319</v>
      </c>
      <c r="M113" s="30" t="s">
        <v>1818</v>
      </c>
      <c r="N113" s="13"/>
      <c r="O113" s="1" t="s">
        <v>275</v>
      </c>
      <c r="P113" s="2" t="str">
        <f>LEFT(Table6[[#This Row],['[4']]],FIND(" ",Table6[[#This Row],['[4']]],1)-1)</f>
        <v>400</v>
      </c>
      <c r="Q113" s="2" t="str">
        <f>MID(Table6[[#This Row],['[4']]],FIND("x",Table6[[#This Row],['[4']]],1)+2,FIND("x",Table6[[#This Row],['[4']]],7)-(FIND("x",Table6[[#This Row],['[4']]],1)+2))</f>
        <v xml:space="preserve">300 </v>
      </c>
      <c r="R113" s="2" t="str">
        <f>RIGHT(Table6[[#This Row],['[4']]],LEN(Table6[[#This Row],['[4']]])-(FIND("x",Table6[[#This Row],['[4']]],7)+1))</f>
        <v>300</v>
      </c>
      <c r="S113" s="2"/>
      <c r="T113" s="2">
        <f t="shared" si="1"/>
        <v>3.5999999999999997E-2</v>
      </c>
    </row>
    <row r="114" spans="1:20" ht="30" x14ac:dyDescent="0.25">
      <c r="A114" s="13">
        <v>109</v>
      </c>
      <c r="B114" s="1" t="s">
        <v>1300</v>
      </c>
      <c r="C114" s="13" t="s">
        <v>7</v>
      </c>
      <c r="D114" s="13" t="s">
        <v>1425</v>
      </c>
      <c r="E114" s="13">
        <v>10</v>
      </c>
      <c r="F114" s="16">
        <v>2</v>
      </c>
      <c r="G114" s="16" t="s">
        <v>823</v>
      </c>
      <c r="H114" s="13" t="s">
        <v>1432</v>
      </c>
      <c r="I114" s="13">
        <v>2</v>
      </c>
      <c r="J114" s="13" t="s">
        <v>1420</v>
      </c>
      <c r="K114" s="13">
        <v>3</v>
      </c>
      <c r="L114" s="13" t="s">
        <v>1421</v>
      </c>
      <c r="M114" s="30" t="s">
        <v>1818</v>
      </c>
      <c r="N114" s="13"/>
      <c r="O114" s="1" t="s">
        <v>275</v>
      </c>
      <c r="P114" s="2" t="str">
        <f>LEFT(Table6[[#This Row],['[4']]],FIND(" ",Table6[[#This Row],['[4']]],1)-1)</f>
        <v>400</v>
      </c>
      <c r="Q114" s="2" t="str">
        <f>MID(Table6[[#This Row],['[4']]],FIND("x",Table6[[#This Row],['[4']]],1)+2,FIND("x",Table6[[#This Row],['[4']]],7)-(FIND("x",Table6[[#This Row],['[4']]],1)+2))</f>
        <v xml:space="preserve">300 </v>
      </c>
      <c r="R114" s="2" t="str">
        <f>RIGHT(Table6[[#This Row],['[4']]],LEN(Table6[[#This Row],['[4']]])-(FIND("x",Table6[[#This Row],['[4']]],7)+1))</f>
        <v>300</v>
      </c>
      <c r="S114" s="2"/>
      <c r="T114" s="2">
        <f t="shared" si="1"/>
        <v>3.5999999999999997E-2</v>
      </c>
    </row>
    <row r="115" spans="1:20" ht="30" x14ac:dyDescent="0.25">
      <c r="A115" s="13">
        <v>110</v>
      </c>
      <c r="B115" s="1" t="s">
        <v>1300</v>
      </c>
      <c r="C115" s="13" t="s">
        <v>7</v>
      </c>
      <c r="D115" s="13" t="s">
        <v>1425</v>
      </c>
      <c r="E115" s="13">
        <v>10</v>
      </c>
      <c r="F115" s="16">
        <v>8</v>
      </c>
      <c r="G115" s="16" t="s">
        <v>823</v>
      </c>
      <c r="H115" s="13" t="s">
        <v>1432</v>
      </c>
      <c r="I115" s="13">
        <v>4</v>
      </c>
      <c r="J115" s="13" t="s">
        <v>1423</v>
      </c>
      <c r="K115" s="13" t="s">
        <v>1394</v>
      </c>
      <c r="L115" s="13" t="s">
        <v>1424</v>
      </c>
      <c r="M115" s="30" t="s">
        <v>1818</v>
      </c>
      <c r="N115" s="13"/>
      <c r="O115" s="1" t="s">
        <v>275</v>
      </c>
      <c r="P115" s="2" t="str">
        <f>LEFT(Table6[[#This Row],['[4']]],FIND(" ",Table6[[#This Row],['[4']]],1)-1)</f>
        <v>400</v>
      </c>
      <c r="Q115" s="2" t="str">
        <f>MID(Table6[[#This Row],['[4']]],FIND("x",Table6[[#This Row],['[4']]],1)+2,FIND("x",Table6[[#This Row],['[4']]],7)-(FIND("x",Table6[[#This Row],['[4']]],1)+2))</f>
        <v xml:space="preserve">300 </v>
      </c>
      <c r="R115" s="2" t="str">
        <f>RIGHT(Table6[[#This Row],['[4']]],LEN(Table6[[#This Row],['[4']]])-(FIND("x",Table6[[#This Row],['[4']]],7)+1))</f>
        <v>300</v>
      </c>
      <c r="S115" s="2"/>
      <c r="T115" s="2">
        <f t="shared" si="1"/>
        <v>3.5999999999999997E-2</v>
      </c>
    </row>
    <row r="116" spans="1:20" ht="30" x14ac:dyDescent="0.25">
      <c r="A116" s="13">
        <v>111</v>
      </c>
      <c r="B116" s="1" t="s">
        <v>1580</v>
      </c>
      <c r="C116" s="13" t="s">
        <v>11</v>
      </c>
      <c r="D116" s="13" t="s">
        <v>1581</v>
      </c>
      <c r="E116" s="13">
        <v>25</v>
      </c>
      <c r="F116" s="16">
        <v>2</v>
      </c>
      <c r="G116" s="16" t="s">
        <v>1427</v>
      </c>
      <c r="H116" s="13" t="s">
        <v>1432</v>
      </c>
      <c r="I116" s="13" t="s">
        <v>27</v>
      </c>
      <c r="J116" s="13" t="s">
        <v>198</v>
      </c>
      <c r="K116" s="13" t="s">
        <v>75</v>
      </c>
      <c r="L116" s="13" t="s">
        <v>1582</v>
      </c>
      <c r="M116" s="13" t="s">
        <v>1583</v>
      </c>
      <c r="N116" s="13"/>
      <c r="O116" s="1" t="s">
        <v>275</v>
      </c>
      <c r="P116" s="2" t="str">
        <f>LEFT(Table6[[#This Row],['[4']]],FIND(" ",Table6[[#This Row],['[4']]],1)-1)</f>
        <v>340</v>
      </c>
      <c r="Q116" s="2" t="str">
        <f>MID(Table6[[#This Row],['[4']]],FIND("x",Table6[[#This Row],['[4']]],1)+2,FIND("x",Table6[[#This Row],['[4']]],7)-(FIND("x",Table6[[#This Row],['[4']]],1)+2))</f>
        <v xml:space="preserve">620 </v>
      </c>
      <c r="R116" s="2" t="str">
        <f>RIGHT(Table6[[#This Row],['[4']]],LEN(Table6[[#This Row],['[4']]])-(FIND("x",Table6[[#This Row],['[4']]],7)+1))</f>
        <v>370</v>
      </c>
      <c r="S116" s="2"/>
      <c r="T116" s="2">
        <f t="shared" si="1"/>
        <v>7.7995999999999996E-2</v>
      </c>
    </row>
    <row r="117" spans="1:20" ht="30" x14ac:dyDescent="0.25">
      <c r="A117" s="13">
        <v>112</v>
      </c>
      <c r="B117" s="1" t="s">
        <v>1580</v>
      </c>
      <c r="C117" s="13" t="s">
        <v>11</v>
      </c>
      <c r="D117" s="13" t="s">
        <v>1581</v>
      </c>
      <c r="E117" s="13">
        <v>40</v>
      </c>
      <c r="F117" s="16">
        <v>20</v>
      </c>
      <c r="G117" s="16" t="s">
        <v>1427</v>
      </c>
      <c r="H117" s="13" t="s">
        <v>1432</v>
      </c>
      <c r="I117" s="13" t="s">
        <v>72</v>
      </c>
      <c r="J117" s="13" t="s">
        <v>256</v>
      </c>
      <c r="K117" s="13" t="s">
        <v>75</v>
      </c>
      <c r="L117" s="13" t="s">
        <v>1584</v>
      </c>
      <c r="M117" s="13" t="s">
        <v>1583</v>
      </c>
      <c r="N117" s="13"/>
      <c r="O117" s="1" t="s">
        <v>275</v>
      </c>
      <c r="P117" s="2" t="str">
        <f>LEFT(Table6[[#This Row],['[4']]],FIND(" ",Table6[[#This Row],['[4']]],1)-1)</f>
        <v>340</v>
      </c>
      <c r="Q117" s="2" t="str">
        <f>MID(Table6[[#This Row],['[4']]],FIND("x",Table6[[#This Row],['[4']]],1)+2,FIND("x",Table6[[#This Row],['[4']]],7)-(FIND("x",Table6[[#This Row],['[4']]],1)+2))</f>
        <v xml:space="preserve">620 </v>
      </c>
      <c r="R117" s="2" t="str">
        <f>RIGHT(Table6[[#This Row],['[4']]],LEN(Table6[[#This Row],['[4']]])-(FIND("x",Table6[[#This Row],['[4']]],7)+1))</f>
        <v>370</v>
      </c>
      <c r="S117" s="2"/>
      <c r="T117" s="2">
        <f t="shared" si="1"/>
        <v>7.7995999999999996E-2</v>
      </c>
    </row>
    <row r="118" spans="1:20" ht="30" x14ac:dyDescent="0.25">
      <c r="A118" s="13">
        <v>113</v>
      </c>
      <c r="B118" s="1" t="s">
        <v>22</v>
      </c>
      <c r="C118" s="13" t="s">
        <v>7</v>
      </c>
      <c r="D118" s="13" t="s">
        <v>1585</v>
      </c>
      <c r="E118" s="13">
        <v>5</v>
      </c>
      <c r="F118" s="16">
        <v>5</v>
      </c>
      <c r="G118" s="16" t="s">
        <v>1427</v>
      </c>
      <c r="H118" s="13" t="s">
        <v>1432</v>
      </c>
      <c r="I118" s="13" t="s">
        <v>72</v>
      </c>
      <c r="J118" s="13" t="s">
        <v>256</v>
      </c>
      <c r="K118" s="13" t="s">
        <v>75</v>
      </c>
      <c r="L118" s="13" t="s">
        <v>1586</v>
      </c>
      <c r="M118" s="13" t="s">
        <v>1583</v>
      </c>
      <c r="N118" s="13"/>
      <c r="O118" s="1" t="s">
        <v>275</v>
      </c>
      <c r="P118" s="2" t="str">
        <f>LEFT(Table6[[#This Row],['[4']]],FIND(" ",Table6[[#This Row],['[4']]],1)-1)</f>
        <v>200</v>
      </c>
      <c r="Q118" s="2" t="str">
        <f>MID(Table6[[#This Row],['[4']]],FIND("x",Table6[[#This Row],['[4']]],1)+2,FIND("x",Table6[[#This Row],['[4']]],7)-(FIND("x",Table6[[#This Row],['[4']]],1)+2))</f>
        <v xml:space="preserve">600 </v>
      </c>
      <c r="R118" s="2" t="str">
        <f>RIGHT(Table6[[#This Row],['[4']]],LEN(Table6[[#This Row],['[4']]])-(FIND("x",Table6[[#This Row],['[4']]],7)+1))</f>
        <v>450</v>
      </c>
      <c r="S118" s="2"/>
      <c r="T118" s="2">
        <f t="shared" si="1"/>
        <v>5.3999999999999999E-2</v>
      </c>
    </row>
    <row r="119" spans="1:20" ht="30" x14ac:dyDescent="0.25">
      <c r="A119" s="13">
        <v>114</v>
      </c>
      <c r="B119" s="1" t="s">
        <v>23</v>
      </c>
      <c r="C119" s="13" t="s">
        <v>7</v>
      </c>
      <c r="D119" s="13" t="s">
        <v>1585</v>
      </c>
      <c r="E119" s="13">
        <v>5</v>
      </c>
      <c r="F119" s="16">
        <v>5</v>
      </c>
      <c r="G119" s="16" t="s">
        <v>1427</v>
      </c>
      <c r="H119" s="13" t="s">
        <v>1432</v>
      </c>
      <c r="I119" s="13" t="s">
        <v>72</v>
      </c>
      <c r="J119" s="13" t="s">
        <v>256</v>
      </c>
      <c r="K119" s="13" t="s">
        <v>75</v>
      </c>
      <c r="L119" s="13" t="s">
        <v>1586</v>
      </c>
      <c r="M119" s="13" t="s">
        <v>1583</v>
      </c>
      <c r="N119" s="13"/>
      <c r="O119" s="1" t="s">
        <v>275</v>
      </c>
      <c r="P119" s="2" t="str">
        <f>LEFT(Table6[[#This Row],['[4']]],FIND(" ",Table6[[#This Row],['[4']]],1)-1)</f>
        <v>200</v>
      </c>
      <c r="Q119" s="2" t="str">
        <f>MID(Table6[[#This Row],['[4']]],FIND("x",Table6[[#This Row],['[4']]],1)+2,FIND("x",Table6[[#This Row],['[4']]],7)-(FIND("x",Table6[[#This Row],['[4']]],1)+2))</f>
        <v xml:space="preserve">600 </v>
      </c>
      <c r="R119" s="2" t="str">
        <f>RIGHT(Table6[[#This Row],['[4']]],LEN(Table6[[#This Row],['[4']]])-(FIND("x",Table6[[#This Row],['[4']]],7)+1))</f>
        <v>450</v>
      </c>
      <c r="S119" s="2"/>
      <c r="T119" s="2">
        <f t="shared" si="1"/>
        <v>5.3999999999999999E-2</v>
      </c>
    </row>
    <row r="120" spans="1:20" ht="30" x14ac:dyDescent="0.25">
      <c r="A120" s="13">
        <v>115</v>
      </c>
      <c r="B120" s="1" t="s">
        <v>1594</v>
      </c>
      <c r="C120" s="13" t="s">
        <v>7</v>
      </c>
      <c r="D120" s="13" t="s">
        <v>1587</v>
      </c>
      <c r="E120" s="13">
        <v>8</v>
      </c>
      <c r="F120" s="16">
        <v>1</v>
      </c>
      <c r="G120" s="16" t="s">
        <v>1427</v>
      </c>
      <c r="H120" s="13" t="s">
        <v>1432</v>
      </c>
      <c r="I120" s="13" t="s">
        <v>72</v>
      </c>
      <c r="J120" s="13" t="s">
        <v>256</v>
      </c>
      <c r="K120" s="13" t="s">
        <v>75</v>
      </c>
      <c r="L120" s="13" t="s">
        <v>1586</v>
      </c>
      <c r="M120" s="13" t="s">
        <v>1583</v>
      </c>
      <c r="N120" s="13"/>
      <c r="O120" s="1" t="s">
        <v>275</v>
      </c>
      <c r="P120" s="2" t="str">
        <f>LEFT(Table6[[#This Row],['[4']]],FIND(" ",Table6[[#This Row],['[4']]],1)-1)</f>
        <v>600</v>
      </c>
      <c r="Q120" s="2" t="str">
        <f>MID(Table6[[#This Row],['[4']]],FIND("x",Table6[[#This Row],['[4']]],1)+2,FIND("x",Table6[[#This Row],['[4']]],7)-(FIND("x",Table6[[#This Row],['[4']]],1)+2))</f>
        <v xml:space="preserve">600 </v>
      </c>
      <c r="R120" s="2" t="str">
        <f>RIGHT(Table6[[#This Row],['[4']]],LEN(Table6[[#This Row],['[4']]])-(FIND("x",Table6[[#This Row],['[4']]],7)+1))</f>
        <v>500</v>
      </c>
      <c r="S120" s="2"/>
      <c r="T120" s="2">
        <f t="shared" si="1"/>
        <v>0.18</v>
      </c>
    </row>
    <row r="121" spans="1:20" ht="30" x14ac:dyDescent="0.25">
      <c r="A121" s="13">
        <v>116</v>
      </c>
      <c r="B121" s="1" t="s">
        <v>1348</v>
      </c>
      <c r="C121" s="13" t="s">
        <v>7</v>
      </c>
      <c r="D121" s="13" t="s">
        <v>1588</v>
      </c>
      <c r="E121" s="13">
        <v>4</v>
      </c>
      <c r="F121" s="16">
        <v>1</v>
      </c>
      <c r="G121" s="16" t="s">
        <v>1427</v>
      </c>
      <c r="H121" s="13" t="s">
        <v>1432</v>
      </c>
      <c r="I121" s="13" t="s">
        <v>72</v>
      </c>
      <c r="J121" s="13" t="s">
        <v>256</v>
      </c>
      <c r="K121" s="13" t="s">
        <v>75</v>
      </c>
      <c r="L121" s="13" t="s">
        <v>1584</v>
      </c>
      <c r="M121" s="13" t="s">
        <v>1583</v>
      </c>
      <c r="N121" s="13"/>
      <c r="O121" s="1" t="s">
        <v>275</v>
      </c>
      <c r="P121" s="2" t="str">
        <f>LEFT(Table6[[#This Row],['[4']]],FIND(" ",Table6[[#This Row],['[4']]],1)-1)</f>
        <v>450</v>
      </c>
      <c r="Q121" s="2" t="str">
        <f>MID(Table6[[#This Row],['[4']]],FIND("x",Table6[[#This Row],['[4']]],1)+2,FIND("x",Table6[[#This Row],['[4']]],7)-(FIND("x",Table6[[#This Row],['[4']]],1)+2))</f>
        <v xml:space="preserve">600 </v>
      </c>
      <c r="R121" s="2" t="str">
        <f>RIGHT(Table6[[#This Row],['[4']]],LEN(Table6[[#This Row],['[4']]])-(FIND("x",Table6[[#This Row],['[4']]],7)+1))</f>
        <v>200</v>
      </c>
      <c r="S121" s="2"/>
      <c r="T121" s="2">
        <f t="shared" si="1"/>
        <v>5.3999999999999999E-2</v>
      </c>
    </row>
    <row r="122" spans="1:20" ht="30" x14ac:dyDescent="0.25">
      <c r="A122" s="13">
        <v>117</v>
      </c>
      <c r="B122" s="1" t="s">
        <v>1589</v>
      </c>
      <c r="C122" s="13" t="s">
        <v>7</v>
      </c>
      <c r="D122" s="13" t="s">
        <v>1590</v>
      </c>
      <c r="E122" s="13">
        <v>5</v>
      </c>
      <c r="F122" s="16">
        <v>1</v>
      </c>
      <c r="G122" s="16" t="s">
        <v>1427</v>
      </c>
      <c r="H122" s="13" t="s">
        <v>1432</v>
      </c>
      <c r="I122" s="13" t="s">
        <v>72</v>
      </c>
      <c r="J122" s="13" t="s">
        <v>256</v>
      </c>
      <c r="K122" s="13" t="s">
        <v>75</v>
      </c>
      <c r="L122" s="13" t="s">
        <v>1586</v>
      </c>
      <c r="M122" s="13" t="s">
        <v>1583</v>
      </c>
      <c r="N122" s="13"/>
      <c r="O122" s="1" t="s">
        <v>275</v>
      </c>
      <c r="P122" s="2" t="str">
        <f>LEFT(Table6[[#This Row],['[4']]],FIND(" ",Table6[[#This Row],['[4']]],1)-1)</f>
        <v>450</v>
      </c>
      <c r="Q122" s="2" t="str">
        <f>MID(Table6[[#This Row],['[4']]],FIND("x",Table6[[#This Row],['[4']]],1)+2,FIND("x",Table6[[#This Row],['[4']]],7)-(FIND("x",Table6[[#This Row],['[4']]],1)+2))</f>
        <v xml:space="preserve">250 </v>
      </c>
      <c r="R122" s="2" t="str">
        <f>RIGHT(Table6[[#This Row],['[4']]],LEN(Table6[[#This Row],['[4']]])-(FIND("x",Table6[[#This Row],['[4']]],7)+1))</f>
        <v>450</v>
      </c>
      <c r="S122" s="2"/>
      <c r="T122" s="2">
        <f t="shared" si="1"/>
        <v>5.0625000000000003E-2</v>
      </c>
    </row>
    <row r="123" spans="1:20" ht="30" x14ac:dyDescent="0.25">
      <c r="A123" s="13">
        <v>118</v>
      </c>
      <c r="B123" s="1" t="s">
        <v>423</v>
      </c>
      <c r="C123" s="13" t="s">
        <v>12</v>
      </c>
      <c r="D123" s="13" t="s">
        <v>1591</v>
      </c>
      <c r="E123" s="13">
        <v>4</v>
      </c>
      <c r="F123" s="16">
        <v>2</v>
      </c>
      <c r="G123" s="16" t="s">
        <v>1427</v>
      </c>
      <c r="H123" s="13" t="s">
        <v>1432</v>
      </c>
      <c r="I123" s="13" t="s">
        <v>72</v>
      </c>
      <c r="J123" s="13" t="s">
        <v>256</v>
      </c>
      <c r="K123" s="13" t="s">
        <v>75</v>
      </c>
      <c r="L123" s="13" t="s">
        <v>1586</v>
      </c>
      <c r="M123" s="13" t="s">
        <v>1583</v>
      </c>
      <c r="N123" s="13"/>
      <c r="O123" s="1" t="s">
        <v>275</v>
      </c>
      <c r="P123" s="2" t="str">
        <f>LEFT(Table6[[#This Row],['[4']]],FIND(" ",Table6[[#This Row],['[4']]],1)-1)</f>
        <v>340</v>
      </c>
      <c r="Q123" s="2" t="str">
        <f>MID(Table6[[#This Row],['[4']]],FIND("x",Table6[[#This Row],['[4']]],1)+2,FIND("x",Table6[[#This Row],['[4']]],7)-(FIND("x",Table6[[#This Row],['[4']]],1)+2))</f>
        <v xml:space="preserve">620 </v>
      </c>
      <c r="R123" s="2" t="str">
        <f>RIGHT(Table6[[#This Row],['[4']]],LEN(Table6[[#This Row],['[4']]])-(FIND("x",Table6[[#This Row],['[4']]],7)+1))</f>
        <v>450</v>
      </c>
      <c r="S123" s="2"/>
      <c r="T123" s="2">
        <f t="shared" si="1"/>
        <v>9.486E-2</v>
      </c>
    </row>
    <row r="124" spans="1:20" ht="30" x14ac:dyDescent="0.25">
      <c r="A124" s="13">
        <v>119</v>
      </c>
      <c r="B124" s="1" t="s">
        <v>1592</v>
      </c>
      <c r="C124" s="13" t="s">
        <v>15</v>
      </c>
      <c r="D124" s="13" t="s">
        <v>1591</v>
      </c>
      <c r="E124" s="13">
        <v>2</v>
      </c>
      <c r="F124" s="16">
        <v>2</v>
      </c>
      <c r="G124" s="16" t="s">
        <v>1427</v>
      </c>
      <c r="H124" s="13" t="s">
        <v>1432</v>
      </c>
      <c r="I124" s="13" t="s">
        <v>72</v>
      </c>
      <c r="J124" s="13" t="s">
        <v>256</v>
      </c>
      <c r="K124" s="13" t="s">
        <v>75</v>
      </c>
      <c r="L124" s="13" t="s">
        <v>1586</v>
      </c>
      <c r="M124" s="13" t="s">
        <v>1583</v>
      </c>
      <c r="N124" s="13"/>
      <c r="O124" s="1" t="s">
        <v>275</v>
      </c>
      <c r="P124" s="2" t="str">
        <f>LEFT(Table6[[#This Row],['[4']]],FIND(" ",Table6[[#This Row],['[4']]],1)-1)</f>
        <v>340</v>
      </c>
      <c r="Q124" s="2" t="str">
        <f>MID(Table6[[#This Row],['[4']]],FIND("x",Table6[[#This Row],['[4']]],1)+2,FIND("x",Table6[[#This Row],['[4']]],7)-(FIND("x",Table6[[#This Row],['[4']]],1)+2))</f>
        <v xml:space="preserve">620 </v>
      </c>
      <c r="R124" s="2" t="str">
        <f>RIGHT(Table6[[#This Row],['[4']]],LEN(Table6[[#This Row],['[4']]])-(FIND("x",Table6[[#This Row],['[4']]],7)+1))</f>
        <v>450</v>
      </c>
      <c r="S124" s="2"/>
      <c r="T124" s="2">
        <f t="shared" si="1"/>
        <v>9.486E-2</v>
      </c>
    </row>
    <row r="125" spans="1:20" ht="30" x14ac:dyDescent="0.25">
      <c r="A125" s="13">
        <v>120</v>
      </c>
      <c r="B125" s="1" t="s">
        <v>1595</v>
      </c>
      <c r="C125" s="13" t="s">
        <v>8</v>
      </c>
      <c r="D125" s="13" t="s">
        <v>1593</v>
      </c>
      <c r="E125" s="13">
        <v>20</v>
      </c>
      <c r="F125" s="16">
        <v>2</v>
      </c>
      <c r="G125" s="16" t="s">
        <v>1427</v>
      </c>
      <c r="H125" s="13" t="s">
        <v>1432</v>
      </c>
      <c r="I125" s="13" t="s">
        <v>72</v>
      </c>
      <c r="J125" s="13" t="s">
        <v>256</v>
      </c>
      <c r="K125" s="13" t="s">
        <v>75</v>
      </c>
      <c r="L125" s="13" t="s">
        <v>1586</v>
      </c>
      <c r="M125" s="13" t="s">
        <v>1583</v>
      </c>
      <c r="N125" s="13"/>
      <c r="O125" s="1" t="s">
        <v>275</v>
      </c>
      <c r="P125" s="2" t="str">
        <f>LEFT(Table6[[#This Row],['[4']]],FIND(" ",Table6[[#This Row],['[4']]],1)-1)</f>
        <v>500</v>
      </c>
      <c r="Q125" s="2" t="str">
        <f>MID(Table6[[#This Row],['[4']]],FIND("x",Table6[[#This Row],['[4']]],1)+2,FIND("x",Table6[[#This Row],['[4']]],7)-(FIND("x",Table6[[#This Row],['[4']]],1)+2))</f>
        <v xml:space="preserve">500 </v>
      </c>
      <c r="R125" s="2" t="str">
        <f>RIGHT(Table6[[#This Row],['[4']]],LEN(Table6[[#This Row],['[4']]])-(FIND("x",Table6[[#This Row],['[4']]],7)+1))</f>
        <v>600</v>
      </c>
      <c r="S125" s="2"/>
      <c r="T125" s="2">
        <f t="shared" si="1"/>
        <v>0.15</v>
      </c>
    </row>
    <row r="126" spans="1:20" ht="30" x14ac:dyDescent="0.25">
      <c r="A126" s="13">
        <v>121</v>
      </c>
      <c r="B126" s="1" t="s">
        <v>1580</v>
      </c>
      <c r="C126" s="13" t="s">
        <v>11</v>
      </c>
      <c r="D126" s="13" t="s">
        <v>1596</v>
      </c>
      <c r="E126" s="13">
        <v>25</v>
      </c>
      <c r="F126" s="16">
        <v>30</v>
      </c>
      <c r="G126" s="16" t="s">
        <v>1428</v>
      </c>
      <c r="H126" s="13" t="s">
        <v>1432</v>
      </c>
      <c r="I126" s="13" t="s">
        <v>72</v>
      </c>
      <c r="J126" s="13" t="s">
        <v>830</v>
      </c>
      <c r="K126" s="13" t="s">
        <v>75</v>
      </c>
      <c r="L126" s="13" t="s">
        <v>1597</v>
      </c>
      <c r="M126" s="13" t="s">
        <v>1598</v>
      </c>
      <c r="N126" s="13"/>
      <c r="O126" s="1" t="s">
        <v>275</v>
      </c>
      <c r="P126" s="2" t="str">
        <f>LEFT(Table6[[#This Row],['[4']]],FIND(" ",Table6[[#This Row],['[4']]],1)-1)</f>
        <v>620</v>
      </c>
      <c r="Q126" s="2" t="str">
        <f>MID(Table6[[#This Row],['[4']]],FIND("x",Table6[[#This Row],['[4']]],1)+2,FIND("x",Table6[[#This Row],['[4']]],7)-(FIND("x",Table6[[#This Row],['[4']]],1)+2))</f>
        <v xml:space="preserve">370 </v>
      </c>
      <c r="R126" s="2" t="str">
        <f>RIGHT(Table6[[#This Row],['[4']]],LEN(Table6[[#This Row],['[4']]])-(FIND("x",Table6[[#This Row],['[4']]],7)+1))</f>
        <v>320</v>
      </c>
      <c r="S126" s="2"/>
      <c r="T126" s="2">
        <f t="shared" ref="T126" si="2">P126*Q126*R126/1000000000</f>
        <v>7.3408000000000001E-2</v>
      </c>
    </row>
    <row r="127" spans="1:20" ht="30" x14ac:dyDescent="0.25">
      <c r="A127" s="39"/>
      <c r="B127" s="1" t="s">
        <v>810</v>
      </c>
      <c r="C127" s="31"/>
      <c r="D127" s="31" t="str">
        <f>CONCATENATE(ROUND(SUMPRODUCT(Table6['[6']],T6:T126),2)," m3")</f>
        <v>48,24 m3</v>
      </c>
      <c r="E127" s="31" t="str">
        <f>CONCATENATE(ROUND(SUMPRODUCT(Table6['[5']],Table6['[6']]),0)," kg")</f>
        <v>17355 kg</v>
      </c>
      <c r="F127" s="16">
        <f>SUBTOTAL(109,Table6['[6']])</f>
        <v>588</v>
      </c>
      <c r="G127" s="16"/>
      <c r="H127" s="31"/>
      <c r="I127" s="31"/>
      <c r="J127" s="31"/>
      <c r="K127" s="31"/>
      <c r="L127" s="31"/>
      <c r="M127" s="31"/>
      <c r="N127" s="31"/>
      <c r="O127" s="1" t="s">
        <v>275</v>
      </c>
    </row>
    <row r="128" spans="1:20" x14ac:dyDescent="0.25">
      <c r="A128" s="13"/>
      <c r="C128" s="13"/>
      <c r="D128" s="13"/>
      <c r="E128" s="13"/>
      <c r="F128" s="13"/>
      <c r="G128" s="13"/>
      <c r="H128" s="13"/>
      <c r="I128" s="13"/>
      <c r="J128" s="13"/>
      <c r="K128" s="13"/>
      <c r="L128" s="13"/>
      <c r="M128" s="13"/>
      <c r="N128"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126" numberStoredAsText="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53"/>
  <sheetViews>
    <sheetView zoomScaleNormal="100" zoomScaleSheetLayoutView="100" workbookViewId="0">
      <pane ySplit="5" topLeftCell="A6" activePane="bottomLeft" state="frozen"/>
      <selection pane="bottomLeft" activeCell="F8" sqref="F8"/>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3" width="11.42578125" style="1" customWidth="1"/>
    <col min="14" max="14" width="24.7109375" style="1" customWidth="1"/>
    <col min="15" max="15" width="8.85546875" style="1"/>
    <col min="16" max="20" width="0" style="1" hidden="1" customWidth="1"/>
    <col min="21" max="16384" width="8.85546875" style="1"/>
  </cols>
  <sheetData>
    <row r="1" spans="1:20" ht="18.75" x14ac:dyDescent="0.25">
      <c r="A1" s="47" t="str">
        <f>KOPSAVILKUMS!B13</f>
        <v>Pilsoņu iela 13</v>
      </c>
      <c r="B1" s="47"/>
      <c r="C1" s="47"/>
      <c r="D1" s="47"/>
      <c r="E1" s="47"/>
      <c r="F1" s="47"/>
      <c r="G1" s="47"/>
      <c r="H1" s="47"/>
      <c r="I1" s="47"/>
      <c r="J1" s="47"/>
      <c r="K1" s="47"/>
      <c r="L1" s="47"/>
      <c r="M1" s="47"/>
      <c r="N1" s="47"/>
    </row>
    <row r="2" spans="1:20" x14ac:dyDescent="0.25">
      <c r="A2" s="31"/>
      <c r="B2" s="31"/>
      <c r="C2" s="31"/>
      <c r="D2" s="31"/>
      <c r="E2" s="31"/>
      <c r="F2" s="31"/>
      <c r="G2" s="31"/>
      <c r="H2" s="31"/>
      <c r="I2" s="31"/>
      <c r="J2" s="31"/>
      <c r="K2" s="31"/>
      <c r="L2" s="31"/>
      <c r="M2" s="31"/>
      <c r="N2" s="31"/>
    </row>
    <row r="3" spans="1:20" s="19" customFormat="1" ht="30" x14ac:dyDescent="0.25">
      <c r="A3" s="48" t="s">
        <v>270</v>
      </c>
      <c r="B3" s="48" t="s">
        <v>2061</v>
      </c>
      <c r="C3" s="48" t="s">
        <v>6</v>
      </c>
      <c r="D3" s="48" t="s">
        <v>271</v>
      </c>
      <c r="E3" s="48" t="s">
        <v>17</v>
      </c>
      <c r="F3" s="48" t="s">
        <v>272</v>
      </c>
      <c r="G3" s="48" t="s">
        <v>279</v>
      </c>
      <c r="H3" s="49" t="s">
        <v>2060</v>
      </c>
      <c r="I3" s="49"/>
      <c r="J3" s="49"/>
      <c r="K3" s="49" t="s">
        <v>4</v>
      </c>
      <c r="L3" s="49"/>
      <c r="M3" s="48" t="s">
        <v>273</v>
      </c>
      <c r="N3" s="48" t="s">
        <v>274</v>
      </c>
      <c r="O3" s="1" t="s">
        <v>275</v>
      </c>
    </row>
    <row r="4" spans="1:20" s="19" customFormat="1" x14ac:dyDescent="0.25">
      <c r="A4" s="48"/>
      <c r="B4" s="48"/>
      <c r="C4" s="48"/>
      <c r="D4" s="48"/>
      <c r="E4" s="48"/>
      <c r="F4" s="48"/>
      <c r="G4" s="48"/>
      <c r="H4" s="20" t="s">
        <v>1</v>
      </c>
      <c r="I4" s="20" t="s">
        <v>2</v>
      </c>
      <c r="J4" s="20" t="s">
        <v>3</v>
      </c>
      <c r="K4" s="20" t="s">
        <v>2</v>
      </c>
      <c r="L4" s="20" t="s">
        <v>3</v>
      </c>
      <c r="M4" s="48"/>
      <c r="N4" s="48"/>
      <c r="O4" s="1"/>
    </row>
    <row r="5" spans="1:20" s="19" customFormat="1" x14ac:dyDescent="0.25">
      <c r="A5" s="21" t="s">
        <v>797</v>
      </c>
      <c r="B5" s="21" t="s">
        <v>798</v>
      </c>
      <c r="C5" s="21" t="s">
        <v>799</v>
      </c>
      <c r="D5" s="21" t="s">
        <v>800</v>
      </c>
      <c r="E5" s="21" t="s">
        <v>801</v>
      </c>
      <c r="F5" s="21" t="s">
        <v>802</v>
      </c>
      <c r="G5" s="21" t="s">
        <v>803</v>
      </c>
      <c r="H5" s="21" t="s">
        <v>804</v>
      </c>
      <c r="I5" s="21" t="s">
        <v>805</v>
      </c>
      <c r="J5" s="21" t="s">
        <v>806</v>
      </c>
      <c r="K5" s="21" t="s">
        <v>807</v>
      </c>
      <c r="L5" s="21" t="s">
        <v>808</v>
      </c>
      <c r="M5" s="21" t="s">
        <v>809</v>
      </c>
      <c r="N5" s="21" t="s">
        <v>1426</v>
      </c>
      <c r="O5" s="1"/>
    </row>
    <row r="6" spans="1:20" ht="45" x14ac:dyDescent="0.25">
      <c r="A6" s="19">
        <v>1</v>
      </c>
      <c r="B6" s="1" t="s">
        <v>1731</v>
      </c>
      <c r="C6" s="19" t="s">
        <v>9</v>
      </c>
      <c r="D6" s="19" t="s">
        <v>1732</v>
      </c>
      <c r="E6" s="27">
        <v>720</v>
      </c>
      <c r="F6" s="16">
        <v>1</v>
      </c>
      <c r="G6" s="16" t="s">
        <v>1429</v>
      </c>
      <c r="H6" s="22" t="s">
        <v>1813</v>
      </c>
      <c r="I6" s="19" t="s">
        <v>104</v>
      </c>
      <c r="J6" s="19" t="s">
        <v>1733</v>
      </c>
      <c r="K6" s="19" t="s">
        <v>104</v>
      </c>
      <c r="L6" s="19" t="s">
        <v>1057</v>
      </c>
      <c r="M6" s="19" t="s">
        <v>1734</v>
      </c>
      <c r="N6" s="19" t="s">
        <v>282</v>
      </c>
      <c r="O6" s="1" t="s">
        <v>275</v>
      </c>
      <c r="P6" s="2" t="str">
        <f>LEFT(Table7[[#This Row],['[4']]],FIND(" ",Table7[[#This Row],['[4']]],1)-1)</f>
        <v>2000</v>
      </c>
      <c r="Q6" s="2" t="str">
        <f>MID(Table7[[#This Row],['[4']]],FIND("x",Table7[[#This Row],['[4']]],1)+2,FIND("x",Table7[[#This Row],['[4']]],7)-(FIND("x",Table7[[#This Row],['[4']]],1)+2))</f>
        <v xml:space="preserve">1000 </v>
      </c>
      <c r="R6" s="2" t="str">
        <f>RIGHT(Table7[[#This Row],['[4']]],LEN(Table7[[#This Row],['[4']]])-(FIND("x",Table7[[#This Row],['[4']]],7)+1))</f>
        <v>1800</v>
      </c>
      <c r="S6" s="2"/>
      <c r="T6" s="2">
        <f t="shared" ref="T6:T51" si="0">P6*Q6*R6/1000000000</f>
        <v>3.6</v>
      </c>
    </row>
    <row r="7" spans="1:20" ht="45" x14ac:dyDescent="0.25">
      <c r="A7" s="19">
        <v>2</v>
      </c>
      <c r="B7" s="1" t="s">
        <v>1735</v>
      </c>
      <c r="C7" s="19" t="s">
        <v>9</v>
      </c>
      <c r="D7" s="19" t="s">
        <v>1736</v>
      </c>
      <c r="E7" s="27">
        <v>88.878789999999995</v>
      </c>
      <c r="F7" s="16">
        <v>1</v>
      </c>
      <c r="G7" s="16" t="s">
        <v>1429</v>
      </c>
      <c r="H7" s="22" t="s">
        <v>1813</v>
      </c>
      <c r="I7" s="19" t="s">
        <v>104</v>
      </c>
      <c r="J7" s="19" t="s">
        <v>1733</v>
      </c>
      <c r="K7" s="19" t="s">
        <v>104</v>
      </c>
      <c r="L7" s="19" t="s">
        <v>1057</v>
      </c>
      <c r="M7" s="19" t="s">
        <v>1734</v>
      </c>
      <c r="N7" s="19" t="s">
        <v>282</v>
      </c>
      <c r="O7" s="1" t="s">
        <v>275</v>
      </c>
      <c r="P7" s="2" t="str">
        <f>LEFT(Table7[[#This Row],['[4']]],FIND(" ",Table7[[#This Row],['[4']]],1)-1)</f>
        <v>683</v>
      </c>
      <c r="Q7" s="2" t="str">
        <f>MID(Table7[[#This Row],['[4']]],FIND("x",Table7[[#This Row],['[4']]],1)+2,FIND("x",Table7[[#This Row],['[4']]],7)-(FIND("x",Table7[[#This Row],['[4']]],1)+2))</f>
        <v xml:space="preserve">715 </v>
      </c>
      <c r="R7" s="2" t="str">
        <f>RIGHT(Table7[[#This Row],['[4']]],LEN(Table7[[#This Row],['[4']]])-(FIND("x",Table7[[#This Row],['[4']]],7)+1))</f>
        <v>910</v>
      </c>
      <c r="S7" s="2"/>
      <c r="T7" s="2">
        <f t="shared" si="0"/>
        <v>0.44439394999999998</v>
      </c>
    </row>
    <row r="8" spans="1:20" ht="45" x14ac:dyDescent="0.25">
      <c r="A8" s="22">
        <v>3</v>
      </c>
      <c r="B8" s="1" t="s">
        <v>1735</v>
      </c>
      <c r="C8" s="19" t="s">
        <v>9</v>
      </c>
      <c r="D8" s="19" t="s">
        <v>1736</v>
      </c>
      <c r="E8" s="27">
        <v>88.878789999999995</v>
      </c>
      <c r="F8" s="16">
        <v>1</v>
      </c>
      <c r="G8" s="16" t="s">
        <v>1429</v>
      </c>
      <c r="H8" s="22" t="s">
        <v>1813</v>
      </c>
      <c r="I8" s="19" t="s">
        <v>104</v>
      </c>
      <c r="J8" s="19" t="s">
        <v>1733</v>
      </c>
      <c r="K8" s="19" t="s">
        <v>104</v>
      </c>
      <c r="L8" s="19" t="s">
        <v>1057</v>
      </c>
      <c r="M8" s="19" t="s">
        <v>1734</v>
      </c>
      <c r="N8" s="19" t="s">
        <v>282</v>
      </c>
      <c r="O8" s="1" t="s">
        <v>275</v>
      </c>
      <c r="P8" s="2" t="str">
        <f>LEFT(Table7[[#This Row],['[4']]],FIND(" ",Table7[[#This Row],['[4']]],1)-1)</f>
        <v>683</v>
      </c>
      <c r="Q8" s="2" t="str">
        <f>MID(Table7[[#This Row],['[4']]],FIND("x",Table7[[#This Row],['[4']]],1)+2,FIND("x",Table7[[#This Row],['[4']]],7)-(FIND("x",Table7[[#This Row],['[4']]],1)+2))</f>
        <v xml:space="preserve">715 </v>
      </c>
      <c r="R8" s="2" t="str">
        <f>RIGHT(Table7[[#This Row],['[4']]],LEN(Table7[[#This Row],['[4']]])-(FIND("x",Table7[[#This Row],['[4']]],7)+1))</f>
        <v>910</v>
      </c>
      <c r="S8" s="2"/>
      <c r="T8" s="2">
        <f t="shared" si="0"/>
        <v>0.44439394999999998</v>
      </c>
    </row>
    <row r="9" spans="1:20" ht="45" x14ac:dyDescent="0.25">
      <c r="A9" s="22">
        <v>4</v>
      </c>
      <c r="B9" s="1" t="s">
        <v>1737</v>
      </c>
      <c r="C9" s="19" t="s">
        <v>9</v>
      </c>
      <c r="D9" s="19" t="s">
        <v>1738</v>
      </c>
      <c r="E9" s="27">
        <v>50.065919999999998</v>
      </c>
      <c r="F9" s="16">
        <v>1</v>
      </c>
      <c r="G9" s="16" t="s">
        <v>1429</v>
      </c>
      <c r="H9" s="22" t="s">
        <v>1813</v>
      </c>
      <c r="I9" s="19" t="s">
        <v>104</v>
      </c>
      <c r="J9" s="19" t="s">
        <v>1733</v>
      </c>
      <c r="K9" s="19" t="s">
        <v>104</v>
      </c>
      <c r="L9" s="19" t="s">
        <v>1057</v>
      </c>
      <c r="M9" s="19" t="s">
        <v>1734</v>
      </c>
      <c r="N9" s="19" t="s">
        <v>282</v>
      </c>
      <c r="O9" s="1" t="s">
        <v>275</v>
      </c>
      <c r="P9" s="2" t="str">
        <f>LEFT(Table7[[#This Row],['[4']]],FIND(" ",Table7[[#This Row],['[4']]],1)-1)</f>
        <v>636</v>
      </c>
      <c r="Q9" s="2" t="str">
        <f>MID(Table7[[#This Row],['[4']]],FIND("x",Table7[[#This Row],['[4']]],1)+2,FIND("x",Table7[[#This Row],['[4']]],7)-(FIND("x",Table7[[#This Row],['[4']]],1)+2))</f>
        <v xml:space="preserve">640 </v>
      </c>
      <c r="R9" s="2" t="str">
        <f>RIGHT(Table7[[#This Row],['[4']]],LEN(Table7[[#This Row],['[4']]])-(FIND("x",Table7[[#This Row],['[4']]],7)+1))</f>
        <v>615</v>
      </c>
      <c r="S9" s="2"/>
      <c r="T9" s="2">
        <f t="shared" si="0"/>
        <v>0.25032959999999999</v>
      </c>
    </row>
    <row r="10" spans="1:20" ht="90" x14ac:dyDescent="0.25">
      <c r="A10" s="22">
        <v>5</v>
      </c>
      <c r="B10" s="1" t="s">
        <v>1739</v>
      </c>
      <c r="C10" s="19" t="s">
        <v>9</v>
      </c>
      <c r="D10" s="19" t="s">
        <v>1740</v>
      </c>
      <c r="E10" s="27">
        <v>81</v>
      </c>
      <c r="F10" s="16">
        <v>1</v>
      </c>
      <c r="G10" s="16" t="s">
        <v>1429</v>
      </c>
      <c r="H10" s="22" t="s">
        <v>1813</v>
      </c>
      <c r="I10" s="19" t="s">
        <v>104</v>
      </c>
      <c r="J10" s="19" t="s">
        <v>1733</v>
      </c>
      <c r="K10" s="19" t="s">
        <v>104</v>
      </c>
      <c r="L10" s="19" t="s">
        <v>1057</v>
      </c>
      <c r="M10" s="19" t="s">
        <v>1734</v>
      </c>
      <c r="N10" s="19" t="s">
        <v>282</v>
      </c>
      <c r="O10" s="1" t="s">
        <v>275</v>
      </c>
      <c r="P10" s="2" t="str">
        <f>LEFT(Table7[[#This Row],['[4']]],FIND(" ",Table7[[#This Row],['[4']]],1)-1)</f>
        <v>805</v>
      </c>
      <c r="Q10" s="2" t="str">
        <f>MID(Table7[[#This Row],['[4']]],FIND("x",Table7[[#This Row],['[4']]],1)+2,FIND("x",Table7[[#This Row],['[4']]],7)-(FIND("x",Table7[[#This Row],['[4']]],1)+2))</f>
        <v xml:space="preserve">840 </v>
      </c>
      <c r="R10" s="2" t="str">
        <f>RIGHT(Table7[[#This Row],['[4']]],LEN(Table7[[#This Row],['[4']]])-(FIND("x",Table7[[#This Row],['[4']]],7)+1))</f>
        <v>940</v>
      </c>
      <c r="S10" s="2"/>
      <c r="T10" s="2">
        <f t="shared" si="0"/>
        <v>0.63562799999999997</v>
      </c>
    </row>
    <row r="11" spans="1:20" ht="60" x14ac:dyDescent="0.25">
      <c r="A11" s="22">
        <v>6</v>
      </c>
      <c r="B11" s="1" t="s">
        <v>1741</v>
      </c>
      <c r="C11" s="19" t="s">
        <v>15</v>
      </c>
      <c r="D11" s="19" t="s">
        <v>1742</v>
      </c>
      <c r="E11" s="27">
        <v>17</v>
      </c>
      <c r="F11" s="16">
        <v>1</v>
      </c>
      <c r="G11" s="16" t="s">
        <v>1429</v>
      </c>
      <c r="H11" s="22" t="s">
        <v>1813</v>
      </c>
      <c r="I11" s="19" t="s">
        <v>104</v>
      </c>
      <c r="J11" s="19" t="s">
        <v>1733</v>
      </c>
      <c r="K11" s="19" t="s">
        <v>104</v>
      </c>
      <c r="L11" s="19" t="s">
        <v>1057</v>
      </c>
      <c r="M11" s="19" t="s">
        <v>1734</v>
      </c>
      <c r="N11" s="19" t="s">
        <v>282</v>
      </c>
      <c r="O11" s="1" t="s">
        <v>275</v>
      </c>
      <c r="P11" s="2" t="str">
        <f>LEFT(Table7[[#This Row],['[4']]],FIND(" ",Table7[[#This Row],['[4']]],1)-1)</f>
        <v>432</v>
      </c>
      <c r="Q11" s="2" t="str">
        <f>MID(Table7[[#This Row],['[4']]],FIND("x",Table7[[#This Row],['[4']]],1)+2,FIND("x",Table7[[#This Row],['[4']]],7)-(FIND("x",Table7[[#This Row],['[4']]],1)+2))</f>
        <v xml:space="preserve">546 </v>
      </c>
      <c r="R11" s="2" t="str">
        <f>RIGHT(Table7[[#This Row],['[4']]],LEN(Table7[[#This Row],['[4']]])-(FIND("x",Table7[[#This Row],['[4']]],7)+1))</f>
        <v>140</v>
      </c>
      <c r="S11" s="2"/>
      <c r="T11" s="2">
        <f t="shared" si="0"/>
        <v>3.3022080000000002E-2</v>
      </c>
    </row>
    <row r="12" spans="1:20" ht="60" x14ac:dyDescent="0.25">
      <c r="A12" s="22">
        <v>7</v>
      </c>
      <c r="B12" s="1" t="s">
        <v>1743</v>
      </c>
      <c r="C12" s="19" t="s">
        <v>9</v>
      </c>
      <c r="D12" s="19" t="s">
        <v>1744</v>
      </c>
      <c r="E12" s="27">
        <v>20</v>
      </c>
      <c r="F12" s="16">
        <v>1</v>
      </c>
      <c r="G12" s="16" t="s">
        <v>1429</v>
      </c>
      <c r="H12" s="22" t="s">
        <v>1813</v>
      </c>
      <c r="I12" s="19" t="s">
        <v>104</v>
      </c>
      <c r="J12" s="19" t="s">
        <v>1733</v>
      </c>
      <c r="K12" s="19" t="s">
        <v>104</v>
      </c>
      <c r="L12" s="19" t="s">
        <v>1057</v>
      </c>
      <c r="M12" s="19" t="s">
        <v>1734</v>
      </c>
      <c r="N12" s="19" t="s">
        <v>282</v>
      </c>
      <c r="O12" s="1" t="s">
        <v>275</v>
      </c>
      <c r="P12" s="2" t="str">
        <f>LEFT(Table7[[#This Row],['[4']]],FIND(" ",Table7[[#This Row],['[4']]],1)-1)</f>
        <v>450</v>
      </c>
      <c r="Q12" s="2" t="str">
        <f>MID(Table7[[#This Row],['[4']]],FIND("x",Table7[[#This Row],['[4']]],1)+2,FIND("x",Table7[[#This Row],['[4']]],7)-(FIND("x",Table7[[#This Row],['[4']]],1)+2))</f>
        <v xml:space="preserve">470 </v>
      </c>
      <c r="R12" s="2" t="str">
        <f>RIGHT(Table7[[#This Row],['[4']]],LEN(Table7[[#This Row],['[4']]])-(FIND("x",Table7[[#This Row],['[4']]],7)+1))</f>
        <v>315</v>
      </c>
      <c r="S12" s="2"/>
      <c r="T12" s="2">
        <f t="shared" si="0"/>
        <v>6.6622500000000001E-2</v>
      </c>
    </row>
    <row r="13" spans="1:20" ht="45" x14ac:dyDescent="0.25">
      <c r="A13" s="22">
        <v>8</v>
      </c>
      <c r="B13" s="1" t="s">
        <v>1745</v>
      </c>
      <c r="C13" s="19" t="s">
        <v>15</v>
      </c>
      <c r="D13" s="19" t="s">
        <v>1746</v>
      </c>
      <c r="E13" s="27">
        <v>92</v>
      </c>
      <c r="F13" s="16">
        <v>1</v>
      </c>
      <c r="G13" s="16" t="s">
        <v>1429</v>
      </c>
      <c r="H13" s="22" t="s">
        <v>1813</v>
      </c>
      <c r="I13" s="19" t="s">
        <v>104</v>
      </c>
      <c r="J13" s="19" t="s">
        <v>1733</v>
      </c>
      <c r="K13" s="19" t="s">
        <v>104</v>
      </c>
      <c r="L13" s="19" t="s">
        <v>1057</v>
      </c>
      <c r="M13" s="19" t="s">
        <v>1734</v>
      </c>
      <c r="N13" s="19" t="s">
        <v>282</v>
      </c>
      <c r="O13" s="1" t="s">
        <v>275</v>
      </c>
      <c r="P13" s="2" t="str">
        <f>LEFT(Table7[[#This Row],['[4']]],FIND(" ",Table7[[#This Row],['[4']]],1)-1)</f>
        <v>850</v>
      </c>
      <c r="Q13" s="2" t="str">
        <f>MID(Table7[[#This Row],['[4']]],FIND("x",Table7[[#This Row],['[4']]],1)+2,FIND("x",Table7[[#This Row],['[4']]],7)-(FIND("x",Table7[[#This Row],['[4']]],1)+2))</f>
        <v xml:space="preserve">900 </v>
      </c>
      <c r="R13" s="2" t="str">
        <f>RIGHT(Table7[[#This Row],['[4']]],LEN(Table7[[#This Row],['[4']]])-(FIND("x",Table7[[#This Row],['[4']]],7)+1))</f>
        <v>1200</v>
      </c>
      <c r="S13" s="2"/>
      <c r="T13" s="2">
        <f t="shared" si="0"/>
        <v>0.91800000000000004</v>
      </c>
    </row>
    <row r="14" spans="1:20" ht="45" x14ac:dyDescent="0.25">
      <c r="A14" s="22">
        <v>9</v>
      </c>
      <c r="B14" s="1" t="s">
        <v>1747</v>
      </c>
      <c r="C14" s="19" t="s">
        <v>9</v>
      </c>
      <c r="D14" s="19" t="s">
        <v>1748</v>
      </c>
      <c r="E14" s="27">
        <v>240</v>
      </c>
      <c r="F14" s="16">
        <v>1</v>
      </c>
      <c r="G14" s="16" t="s">
        <v>1429</v>
      </c>
      <c r="H14" s="22" t="s">
        <v>1813</v>
      </c>
      <c r="I14" s="19" t="s">
        <v>104</v>
      </c>
      <c r="J14" s="19" t="s">
        <v>1733</v>
      </c>
      <c r="K14" s="19" t="s">
        <v>104</v>
      </c>
      <c r="L14" s="19" t="s">
        <v>1057</v>
      </c>
      <c r="M14" s="19" t="s">
        <v>1734</v>
      </c>
      <c r="N14" s="19" t="s">
        <v>1749</v>
      </c>
      <c r="O14" s="1" t="s">
        <v>275</v>
      </c>
      <c r="P14" s="2" t="str">
        <f>LEFT(Table7[[#This Row],['[4']]],FIND(" ",Table7[[#This Row],['[4']]],1)-1)</f>
        <v>1280</v>
      </c>
      <c r="Q14" s="2" t="str">
        <f>MID(Table7[[#This Row],['[4']]],FIND("x",Table7[[#This Row],['[4']]],1)+2,FIND("x",Table7[[#This Row],['[4']]],7)-(FIND("x",Table7[[#This Row],['[4']]],1)+2))</f>
        <v xml:space="preserve">790 </v>
      </c>
      <c r="R14" s="2" t="str">
        <f>RIGHT(Table7[[#This Row],['[4']]],LEN(Table7[[#This Row],['[4']]])-(FIND("x",Table7[[#This Row],['[4']]],7)+1))</f>
        <v>2180</v>
      </c>
      <c r="S14" s="2"/>
      <c r="T14" s="2">
        <f t="shared" si="0"/>
        <v>2.2044160000000002</v>
      </c>
    </row>
    <row r="15" spans="1:20" ht="45" x14ac:dyDescent="0.25">
      <c r="A15" s="22">
        <v>10</v>
      </c>
      <c r="B15" s="1" t="s">
        <v>1750</v>
      </c>
      <c r="C15" s="19" t="s">
        <v>9</v>
      </c>
      <c r="D15" s="19" t="s">
        <v>1751</v>
      </c>
      <c r="E15" s="27">
        <v>110</v>
      </c>
      <c r="F15" s="16">
        <v>1</v>
      </c>
      <c r="G15" s="16" t="s">
        <v>1429</v>
      </c>
      <c r="H15" s="22" t="s">
        <v>1813</v>
      </c>
      <c r="I15" s="19" t="s">
        <v>104</v>
      </c>
      <c r="J15" s="19" t="s">
        <v>1733</v>
      </c>
      <c r="K15" s="19" t="s">
        <v>104</v>
      </c>
      <c r="L15" s="19" t="s">
        <v>1057</v>
      </c>
      <c r="M15" s="19" t="s">
        <v>1734</v>
      </c>
      <c r="N15" s="19" t="s">
        <v>1749</v>
      </c>
      <c r="O15" s="1" t="s">
        <v>275</v>
      </c>
      <c r="P15" s="2" t="str">
        <f>LEFT(Table7[[#This Row],['[4']]],FIND(" ",Table7[[#This Row],['[4']]],1)-1)</f>
        <v>802</v>
      </c>
      <c r="Q15" s="2" t="str">
        <f>MID(Table7[[#This Row],['[4']]],FIND("x",Table7[[#This Row],['[4']]],1)+2,FIND("x",Table7[[#This Row],['[4']]],7)-(FIND("x",Table7[[#This Row],['[4']]],1)+2))</f>
        <v xml:space="preserve">845 </v>
      </c>
      <c r="R15" s="2" t="str">
        <f>RIGHT(Table7[[#This Row],['[4']]],LEN(Table7[[#This Row],['[4']]])-(FIND("x",Table7[[#This Row],['[4']]],7)+1))</f>
        <v>2095</v>
      </c>
      <c r="S15" s="2"/>
      <c r="T15" s="2">
        <f t="shared" si="0"/>
        <v>1.4197605499999999</v>
      </c>
    </row>
    <row r="16" spans="1:20" ht="45" x14ac:dyDescent="0.25">
      <c r="A16" s="22">
        <v>11</v>
      </c>
      <c r="B16" s="1" t="s">
        <v>1752</v>
      </c>
      <c r="C16" s="19" t="s">
        <v>9</v>
      </c>
      <c r="D16" s="19" t="s">
        <v>1753</v>
      </c>
      <c r="E16" s="27">
        <v>150</v>
      </c>
      <c r="F16" s="16">
        <v>1</v>
      </c>
      <c r="G16" s="16" t="s">
        <v>1429</v>
      </c>
      <c r="H16" s="22" t="s">
        <v>1813</v>
      </c>
      <c r="I16" s="19" t="s">
        <v>104</v>
      </c>
      <c r="J16" s="19" t="s">
        <v>1733</v>
      </c>
      <c r="K16" s="19" t="s">
        <v>104</v>
      </c>
      <c r="L16" s="19" t="s">
        <v>1057</v>
      </c>
      <c r="M16" s="19" t="s">
        <v>1734</v>
      </c>
      <c r="N16" s="19" t="s">
        <v>1749</v>
      </c>
      <c r="O16" s="1" t="s">
        <v>275</v>
      </c>
      <c r="P16" s="2" t="str">
        <f>LEFT(Table7[[#This Row],['[4']]],FIND(" ",Table7[[#This Row],['[4']]],1)-1)</f>
        <v>1310</v>
      </c>
      <c r="Q16" s="2" t="str">
        <f>MID(Table7[[#This Row],['[4']]],FIND("x",Table7[[#This Row],['[4']]],1)+2,FIND("x",Table7[[#This Row],['[4']]],7)-(FIND("x",Table7[[#This Row],['[4']]],1)+2))</f>
        <v xml:space="preserve">716 </v>
      </c>
      <c r="R16" s="2" t="str">
        <f>RIGHT(Table7[[#This Row],['[4']]],LEN(Table7[[#This Row],['[4']]])-(FIND("x",Table7[[#This Row],['[4']]],7)+1))</f>
        <v>2325</v>
      </c>
      <c r="S16" s="2"/>
      <c r="T16" s="2">
        <f t="shared" si="0"/>
        <v>2.1807569999999998</v>
      </c>
    </row>
    <row r="17" spans="1:20" ht="45" x14ac:dyDescent="0.25">
      <c r="A17" s="22">
        <v>12</v>
      </c>
      <c r="B17" s="1" t="s">
        <v>1754</v>
      </c>
      <c r="C17" s="19" t="s">
        <v>9</v>
      </c>
      <c r="D17" s="19" t="s">
        <v>1755</v>
      </c>
      <c r="E17" s="27">
        <v>113.398</v>
      </c>
      <c r="F17" s="16">
        <v>1</v>
      </c>
      <c r="G17" s="16" t="s">
        <v>1429</v>
      </c>
      <c r="H17" s="22" t="s">
        <v>1813</v>
      </c>
      <c r="I17" s="19" t="s">
        <v>104</v>
      </c>
      <c r="J17" s="19" t="s">
        <v>1733</v>
      </c>
      <c r="K17" s="19" t="s">
        <v>104</v>
      </c>
      <c r="L17" s="19" t="s">
        <v>1057</v>
      </c>
      <c r="M17" s="19" t="s">
        <v>1734</v>
      </c>
      <c r="N17" s="19" t="s">
        <v>282</v>
      </c>
      <c r="O17" s="1" t="s">
        <v>275</v>
      </c>
      <c r="P17" s="2" t="str">
        <f>LEFT(Table7[[#This Row],['[4']]],FIND(" ",Table7[[#This Row],['[4']]],1)-1)</f>
        <v>889</v>
      </c>
      <c r="Q17" s="2" t="str">
        <f>MID(Table7[[#This Row],['[4']]],FIND("x",Table7[[#This Row],['[4']]],1)+2,FIND("x",Table7[[#This Row],['[4']]],7)-(FIND("x",Table7[[#This Row],['[4']]],1)+2))</f>
        <v xml:space="preserve">660,4 </v>
      </c>
      <c r="R17" s="2" t="str">
        <f>RIGHT(Table7[[#This Row],['[4']]],LEN(Table7[[#This Row],['[4']]])-(FIND("x",Table7[[#This Row],['[4']]],7)+1))</f>
        <v>685,8</v>
      </c>
      <c r="S17" s="2"/>
      <c r="T17" s="2">
        <f t="shared" si="0"/>
        <v>0.40263016247999994</v>
      </c>
    </row>
    <row r="18" spans="1:20" ht="120" x14ac:dyDescent="0.25">
      <c r="A18" s="22">
        <v>13</v>
      </c>
      <c r="B18" s="1" t="s">
        <v>1756</v>
      </c>
      <c r="C18" s="19" t="s">
        <v>15</v>
      </c>
      <c r="D18" s="19" t="s">
        <v>1757</v>
      </c>
      <c r="E18" s="27">
        <v>83.830400000000012</v>
      </c>
      <c r="F18" s="16">
        <v>1</v>
      </c>
      <c r="G18" s="16" t="s">
        <v>1429</v>
      </c>
      <c r="H18" s="22" t="s">
        <v>1813</v>
      </c>
      <c r="I18" s="19" t="s">
        <v>104</v>
      </c>
      <c r="J18" s="19" t="s">
        <v>1733</v>
      </c>
      <c r="K18" s="19" t="s">
        <v>104</v>
      </c>
      <c r="L18" s="19" t="s">
        <v>1057</v>
      </c>
      <c r="M18" s="19" t="s">
        <v>1734</v>
      </c>
      <c r="N18" s="19" t="s">
        <v>282</v>
      </c>
      <c r="O18" s="1" t="s">
        <v>275</v>
      </c>
      <c r="P18" s="2" t="str">
        <f>LEFT(Table7[[#This Row],['[4']]],FIND(" ",Table7[[#This Row],['[4']]],1)-1)</f>
        <v>460</v>
      </c>
      <c r="Q18" s="2" t="str">
        <f>MID(Table7[[#This Row],['[4']]],FIND("x",Table7[[#This Row],['[4']]],1)+2,FIND("x",Table7[[#This Row],['[4']]],7)-(FIND("x",Table7[[#This Row],['[4']]],1)+2))</f>
        <v xml:space="preserve">680 </v>
      </c>
      <c r="R18" s="2" t="str">
        <f>RIGHT(Table7[[#This Row],['[4']]],LEN(Table7[[#This Row],['[4']]])-(FIND("x",Table7[[#This Row],['[4']]],7)+1))</f>
        <v>670</v>
      </c>
      <c r="S18" s="2"/>
      <c r="T18" s="2">
        <f t="shared" si="0"/>
        <v>0.20957600000000001</v>
      </c>
    </row>
    <row r="19" spans="1:20" ht="45" x14ac:dyDescent="0.25">
      <c r="A19" s="22">
        <v>14</v>
      </c>
      <c r="B19" s="1" t="s">
        <v>1758</v>
      </c>
      <c r="C19" s="19" t="s">
        <v>15</v>
      </c>
      <c r="D19" s="19" t="s">
        <v>1759</v>
      </c>
      <c r="E19" s="27">
        <v>18.948560000000001</v>
      </c>
      <c r="F19" s="16">
        <v>1</v>
      </c>
      <c r="G19" s="16" t="s">
        <v>1429</v>
      </c>
      <c r="H19" s="22" t="s">
        <v>1813</v>
      </c>
      <c r="I19" s="19" t="s">
        <v>104</v>
      </c>
      <c r="J19" s="19" t="s">
        <v>1733</v>
      </c>
      <c r="K19" s="19" t="s">
        <v>104</v>
      </c>
      <c r="L19" s="19" t="s">
        <v>1057</v>
      </c>
      <c r="M19" s="19" t="s">
        <v>1734</v>
      </c>
      <c r="N19" s="19" t="s">
        <v>282</v>
      </c>
      <c r="O19" s="1" t="s">
        <v>275</v>
      </c>
      <c r="P19" s="2" t="str">
        <f>LEFT(Table7[[#This Row],['[4']]],FIND(" ",Table7[[#This Row],['[4']]],1)-1)</f>
        <v>212</v>
      </c>
      <c r="Q19" s="2" t="str">
        <f>MID(Table7[[#This Row],['[4']]],FIND("x",Table7[[#This Row],['[4']]],1)+2,FIND("x",Table7[[#This Row],['[4']]],7)-(FIND("x",Table7[[#This Row],['[4']]],1)+2))</f>
        <v xml:space="preserve">410 </v>
      </c>
      <c r="R19" s="2" t="str">
        <f>RIGHT(Table7[[#This Row],['[4']]],LEN(Table7[[#This Row],['[4']]])-(FIND("x",Table7[[#This Row],['[4']]],7)+1))</f>
        <v>545</v>
      </c>
      <c r="S19" s="2"/>
      <c r="T19" s="2">
        <f t="shared" si="0"/>
        <v>4.7371400000000001E-2</v>
      </c>
    </row>
    <row r="20" spans="1:20" ht="45" x14ac:dyDescent="0.25">
      <c r="A20" s="22">
        <v>15</v>
      </c>
      <c r="B20" s="1" t="s">
        <v>1760</v>
      </c>
      <c r="C20" s="19" t="s">
        <v>15</v>
      </c>
      <c r="D20" s="19" t="s">
        <v>1761</v>
      </c>
      <c r="E20" s="27">
        <v>11.2095</v>
      </c>
      <c r="F20" s="16">
        <v>1</v>
      </c>
      <c r="G20" s="16" t="s">
        <v>1429</v>
      </c>
      <c r="H20" s="22" t="s">
        <v>1813</v>
      </c>
      <c r="I20" s="19" t="s">
        <v>104</v>
      </c>
      <c r="J20" s="19" t="s">
        <v>1733</v>
      </c>
      <c r="K20" s="19" t="s">
        <v>104</v>
      </c>
      <c r="L20" s="19" t="s">
        <v>1057</v>
      </c>
      <c r="M20" s="19" t="s">
        <v>1734</v>
      </c>
      <c r="N20" s="19" t="s">
        <v>282</v>
      </c>
      <c r="O20" s="1" t="s">
        <v>275</v>
      </c>
      <c r="P20" s="2" t="str">
        <f>LEFT(Table7[[#This Row],['[4']]],FIND(" ",Table7[[#This Row],['[4']]],1)-1)</f>
        <v>265</v>
      </c>
      <c r="Q20" s="2" t="str">
        <f>MID(Table7[[#This Row],['[4']]],FIND("x",Table7[[#This Row],['[4']]],1)+2,FIND("x",Table7[[#This Row],['[4']]],7)-(FIND("x",Table7[[#This Row],['[4']]],1)+2))</f>
        <v xml:space="preserve">450 </v>
      </c>
      <c r="R20" s="2" t="str">
        <f>RIGHT(Table7[[#This Row],['[4']]],LEN(Table7[[#This Row],['[4']]])-(FIND("x",Table7[[#This Row],['[4']]],7)+1))</f>
        <v>235</v>
      </c>
      <c r="S20" s="2"/>
      <c r="T20" s="2">
        <f t="shared" si="0"/>
        <v>2.802375E-2</v>
      </c>
    </row>
    <row r="21" spans="1:20" ht="45" x14ac:dyDescent="0.25">
      <c r="A21" s="22">
        <v>16</v>
      </c>
      <c r="B21" s="1" t="s">
        <v>1762</v>
      </c>
      <c r="C21" s="19" t="s">
        <v>15</v>
      </c>
      <c r="D21" s="19" t="s">
        <v>1763</v>
      </c>
      <c r="E21" s="27">
        <v>1.9230400000000001</v>
      </c>
      <c r="F21" s="16">
        <v>1</v>
      </c>
      <c r="G21" s="16" t="s">
        <v>1429</v>
      </c>
      <c r="H21" s="22" t="s">
        <v>1813</v>
      </c>
      <c r="I21" s="19" t="s">
        <v>104</v>
      </c>
      <c r="J21" s="19" t="s">
        <v>1733</v>
      </c>
      <c r="K21" s="19" t="s">
        <v>104</v>
      </c>
      <c r="L21" s="19" t="s">
        <v>1057</v>
      </c>
      <c r="M21" s="19" t="s">
        <v>1734</v>
      </c>
      <c r="N21" s="19" t="s">
        <v>282</v>
      </c>
      <c r="O21" s="1" t="s">
        <v>275</v>
      </c>
      <c r="P21" s="2" t="str">
        <f>LEFT(Table7[[#This Row],['[4']]],FIND(" ",Table7[[#This Row],['[4']]],1)-1)</f>
        <v>140</v>
      </c>
      <c r="Q21" s="2" t="str">
        <f>MID(Table7[[#This Row],['[4']]],FIND("x",Table7[[#This Row],['[4']]],1)+2,FIND("x",Table7[[#This Row],['[4']]],7)-(FIND("x",Table7[[#This Row],['[4']]],1)+2))</f>
        <v xml:space="preserve">202 </v>
      </c>
      <c r="R21" s="2" t="str">
        <f>RIGHT(Table7[[#This Row],['[4']]],LEN(Table7[[#This Row],['[4']]])-(FIND("x",Table7[[#This Row],['[4']]],7)+1))</f>
        <v>170</v>
      </c>
      <c r="S21" s="2"/>
      <c r="T21" s="2">
        <f t="shared" si="0"/>
        <v>4.8076000000000004E-3</v>
      </c>
    </row>
    <row r="22" spans="1:20" ht="45" x14ac:dyDescent="0.25">
      <c r="A22" s="22">
        <v>17</v>
      </c>
      <c r="B22" s="1" t="s">
        <v>1764</v>
      </c>
      <c r="C22" s="19" t="s">
        <v>15</v>
      </c>
      <c r="D22" s="19" t="s">
        <v>1765</v>
      </c>
      <c r="E22" s="27">
        <v>70.5</v>
      </c>
      <c r="F22" s="16">
        <v>1</v>
      </c>
      <c r="G22" s="16" t="s">
        <v>1429</v>
      </c>
      <c r="H22" s="22" t="s">
        <v>1813</v>
      </c>
      <c r="I22" s="19" t="s">
        <v>104</v>
      </c>
      <c r="J22" s="19" t="s">
        <v>1733</v>
      </c>
      <c r="K22" s="19" t="s">
        <v>104</v>
      </c>
      <c r="L22" s="19" t="s">
        <v>1057</v>
      </c>
      <c r="M22" s="19" t="s">
        <v>1734</v>
      </c>
      <c r="N22" s="19" t="s">
        <v>282</v>
      </c>
      <c r="O22" s="1" t="s">
        <v>275</v>
      </c>
      <c r="P22" s="2" t="str">
        <f>LEFT(Table7[[#This Row],['[4']]],FIND(" ",Table7[[#This Row],['[4']]],1)-1)</f>
        <v>650</v>
      </c>
      <c r="Q22" s="2" t="str">
        <f>MID(Table7[[#This Row],['[4']]],FIND("x",Table7[[#This Row],['[4']]],1)+2,FIND("x",Table7[[#This Row],['[4']]],7)-(FIND("x",Table7[[#This Row],['[4']]],1)+2))</f>
        <v xml:space="preserve">620 </v>
      </c>
      <c r="R22" s="2" t="str">
        <f>RIGHT(Table7[[#This Row],['[4']]],LEN(Table7[[#This Row],['[4']]])-(FIND("x",Table7[[#This Row],['[4']]],7)+1))</f>
        <v>570</v>
      </c>
      <c r="S22" s="2"/>
      <c r="T22" s="2">
        <f t="shared" si="0"/>
        <v>0.22971</v>
      </c>
    </row>
    <row r="23" spans="1:20" ht="45" x14ac:dyDescent="0.25">
      <c r="A23" s="22">
        <v>18</v>
      </c>
      <c r="B23" s="1" t="s">
        <v>1766</v>
      </c>
      <c r="C23" s="19" t="s">
        <v>15</v>
      </c>
      <c r="D23" s="19" t="s">
        <v>1767</v>
      </c>
      <c r="E23" s="27">
        <v>41</v>
      </c>
      <c r="F23" s="16">
        <v>1</v>
      </c>
      <c r="G23" s="16" t="s">
        <v>1429</v>
      </c>
      <c r="H23" s="22" t="s">
        <v>1813</v>
      </c>
      <c r="I23" s="19" t="s">
        <v>104</v>
      </c>
      <c r="J23" s="19" t="s">
        <v>1733</v>
      </c>
      <c r="K23" s="19" t="s">
        <v>104</v>
      </c>
      <c r="L23" s="19" t="s">
        <v>1057</v>
      </c>
      <c r="M23" s="19" t="s">
        <v>1734</v>
      </c>
      <c r="N23" s="19" t="s">
        <v>282</v>
      </c>
      <c r="O23" s="1" t="s">
        <v>275</v>
      </c>
      <c r="P23" s="2" t="str">
        <f>LEFT(Table7[[#This Row],['[4']]],FIND(" ",Table7[[#This Row],['[4']]],1)-1)</f>
        <v>540</v>
      </c>
      <c r="Q23" s="2" t="str">
        <f>MID(Table7[[#This Row],['[4']]],FIND("x",Table7[[#This Row],['[4']]],1)+2,FIND("x",Table7[[#This Row],['[4']]],7)-(FIND("x",Table7[[#This Row],['[4']]],1)+2))</f>
        <v xml:space="preserve">630 </v>
      </c>
      <c r="R23" s="2" t="str">
        <f>RIGHT(Table7[[#This Row],['[4']]],LEN(Table7[[#This Row],['[4']]])-(FIND("x",Table7[[#This Row],['[4']]],7)+1))</f>
        <v>450</v>
      </c>
      <c r="S23" s="2"/>
      <c r="T23" s="2">
        <f t="shared" si="0"/>
        <v>0.15309</v>
      </c>
    </row>
    <row r="24" spans="1:20" ht="45" x14ac:dyDescent="0.25">
      <c r="A24" s="22">
        <v>19</v>
      </c>
      <c r="B24" s="1" t="s">
        <v>1768</v>
      </c>
      <c r="C24" s="19" t="s">
        <v>15</v>
      </c>
      <c r="D24" s="19" t="s">
        <v>1769</v>
      </c>
      <c r="E24" s="27">
        <v>12.5</v>
      </c>
      <c r="F24" s="16">
        <v>1</v>
      </c>
      <c r="G24" s="16" t="s">
        <v>1429</v>
      </c>
      <c r="H24" s="22" t="s">
        <v>1813</v>
      </c>
      <c r="I24" s="19" t="s">
        <v>104</v>
      </c>
      <c r="J24" s="19" t="s">
        <v>1733</v>
      </c>
      <c r="K24" s="19" t="s">
        <v>104</v>
      </c>
      <c r="L24" s="19" t="s">
        <v>1057</v>
      </c>
      <c r="M24" s="19" t="s">
        <v>1734</v>
      </c>
      <c r="N24" s="19" t="s">
        <v>282</v>
      </c>
      <c r="O24" s="1" t="s">
        <v>275</v>
      </c>
      <c r="P24" s="2" t="str">
        <f>LEFT(Table7[[#This Row],['[4']]],FIND(" ",Table7[[#This Row],['[4']]],1)-1)</f>
        <v>370</v>
      </c>
      <c r="Q24" s="2" t="str">
        <f>MID(Table7[[#This Row],['[4']]],FIND("x",Table7[[#This Row],['[4']]],1)+2,FIND("x",Table7[[#This Row],['[4']]],7)-(FIND("x",Table7[[#This Row],['[4']]],1)+2))</f>
        <v xml:space="preserve">420 </v>
      </c>
      <c r="R24" s="2" t="str">
        <f>RIGHT(Table7[[#This Row],['[4']]],LEN(Table7[[#This Row],['[4']]])-(FIND("x",Table7[[#This Row],['[4']]],7)+1))</f>
        <v>286</v>
      </c>
      <c r="S24" s="2"/>
      <c r="T24" s="2">
        <f t="shared" si="0"/>
        <v>4.4444400000000002E-2</v>
      </c>
    </row>
    <row r="25" spans="1:20" ht="45" x14ac:dyDescent="0.25">
      <c r="A25" s="22">
        <v>20</v>
      </c>
      <c r="B25" s="1" t="s">
        <v>1770</v>
      </c>
      <c r="C25" s="19" t="s">
        <v>9</v>
      </c>
      <c r="D25" s="19" t="s">
        <v>1771</v>
      </c>
      <c r="E25" s="27">
        <v>260.00783999999999</v>
      </c>
      <c r="F25" s="16">
        <v>1</v>
      </c>
      <c r="G25" s="16" t="s">
        <v>1429</v>
      </c>
      <c r="H25" s="22" t="s">
        <v>1813</v>
      </c>
      <c r="I25" s="19" t="s">
        <v>104</v>
      </c>
      <c r="J25" s="19" t="s">
        <v>1733</v>
      </c>
      <c r="K25" s="19" t="s">
        <v>104</v>
      </c>
      <c r="L25" s="19" t="s">
        <v>1057</v>
      </c>
      <c r="M25" s="19" t="s">
        <v>1734</v>
      </c>
      <c r="N25" s="19" t="s">
        <v>282</v>
      </c>
      <c r="O25" s="1" t="s">
        <v>275</v>
      </c>
      <c r="P25" s="2" t="str">
        <f>LEFT(Table7[[#This Row],['[4']]],FIND(" ",Table7[[#This Row],['[4']]],1)-1)</f>
        <v>720</v>
      </c>
      <c r="Q25" s="2" t="str">
        <f>MID(Table7[[#This Row],['[4']]],FIND("x",Table7[[#This Row],['[4']]],1)+2,FIND("x",Table7[[#This Row],['[4']]],7)-(FIND("x",Table7[[#This Row],['[4']]],1)+2))</f>
        <v xml:space="preserve">866 </v>
      </c>
      <c r="R25" s="2" t="str">
        <f>RIGHT(Table7[[#This Row],['[4']]],LEN(Table7[[#This Row],['[4']]])-(FIND("x",Table7[[#This Row],['[4']]],7)+1))</f>
        <v>2085</v>
      </c>
      <c r="S25" s="2"/>
      <c r="T25" s="2">
        <f t="shared" si="0"/>
        <v>1.3000392000000001</v>
      </c>
    </row>
    <row r="26" spans="1:20" ht="45" x14ac:dyDescent="0.25">
      <c r="A26" s="22">
        <v>21</v>
      </c>
      <c r="B26" s="1" t="s">
        <v>1772</v>
      </c>
      <c r="C26" s="19" t="s">
        <v>9</v>
      </c>
      <c r="D26" s="19" t="s">
        <v>1773</v>
      </c>
      <c r="E26" s="27">
        <v>240.8049</v>
      </c>
      <c r="F26" s="16">
        <v>1</v>
      </c>
      <c r="G26" s="16" t="s">
        <v>1429</v>
      </c>
      <c r="H26" s="22" t="s">
        <v>1813</v>
      </c>
      <c r="I26" s="19" t="s">
        <v>104</v>
      </c>
      <c r="J26" s="19" t="s">
        <v>1733</v>
      </c>
      <c r="K26" s="19" t="s">
        <v>104</v>
      </c>
      <c r="L26" s="19" t="s">
        <v>1057</v>
      </c>
      <c r="M26" s="19" t="s">
        <v>1734</v>
      </c>
      <c r="N26" s="19" t="s">
        <v>282</v>
      </c>
      <c r="O26" s="1" t="s">
        <v>275</v>
      </c>
      <c r="P26" s="2" t="str">
        <f>LEFT(Table7[[#This Row],['[4']]],FIND(" ",Table7[[#This Row],['[4']]],1)-1)</f>
        <v>685</v>
      </c>
      <c r="Q26" s="2" t="str">
        <f>MID(Table7[[#This Row],['[4']]],FIND("x",Table7[[#This Row],['[4']]],1)+2,FIND("x",Table7[[#This Row],['[4']]],7)-(FIND("x",Table7[[#This Row],['[4']]],1)+2))</f>
        <v xml:space="preserve">810 </v>
      </c>
      <c r="R26" s="2" t="str">
        <f>RIGHT(Table7[[#This Row],['[4']]],LEN(Table7[[#This Row],['[4']]])-(FIND("x",Table7[[#This Row],['[4']]],7)+1))</f>
        <v>2170</v>
      </c>
      <c r="S26" s="2"/>
      <c r="T26" s="2">
        <f t="shared" si="0"/>
        <v>1.2040245000000001</v>
      </c>
    </row>
    <row r="27" spans="1:20" ht="45" x14ac:dyDescent="0.25">
      <c r="A27" s="22">
        <v>22</v>
      </c>
      <c r="B27" s="1" t="s">
        <v>1774</v>
      </c>
      <c r="C27" s="19" t="s">
        <v>15</v>
      </c>
      <c r="D27" s="19" t="s">
        <v>1775</v>
      </c>
      <c r="E27" s="27">
        <v>35.985599999999998</v>
      </c>
      <c r="F27" s="16">
        <v>1</v>
      </c>
      <c r="G27" s="16" t="s">
        <v>1429</v>
      </c>
      <c r="H27" s="22" t="s">
        <v>1813</v>
      </c>
      <c r="I27" s="19" t="s">
        <v>104</v>
      </c>
      <c r="J27" s="19" t="s">
        <v>1733</v>
      </c>
      <c r="K27" s="19" t="s">
        <v>104</v>
      </c>
      <c r="L27" s="19" t="s">
        <v>1057</v>
      </c>
      <c r="M27" s="19" t="s">
        <v>1734</v>
      </c>
      <c r="N27" s="19" t="s">
        <v>282</v>
      </c>
      <c r="O27" s="1" t="s">
        <v>275</v>
      </c>
      <c r="P27" s="2" t="str">
        <f>LEFT(Table7[[#This Row],['[4']]],FIND(" ",Table7[[#This Row],['[4']]],1)-1)</f>
        <v>490</v>
      </c>
      <c r="Q27" s="2" t="str">
        <f>MID(Table7[[#This Row],['[4']]],FIND("x",Table7[[#This Row],['[4']]],1)+2,FIND("x",Table7[[#This Row],['[4']]],7)-(FIND("x",Table7[[#This Row],['[4']]],1)+2))</f>
        <v xml:space="preserve">340 </v>
      </c>
      <c r="R27" s="2" t="str">
        <f>RIGHT(Table7[[#This Row],['[4']]],LEN(Table7[[#This Row],['[4']]])-(FIND("x",Table7[[#This Row],['[4']]],7)+1))</f>
        <v>540</v>
      </c>
      <c r="S27" s="2"/>
      <c r="T27" s="2">
        <f t="shared" si="0"/>
        <v>8.9964000000000002E-2</v>
      </c>
    </row>
    <row r="28" spans="1:20" ht="45" x14ac:dyDescent="0.25">
      <c r="A28" s="22">
        <v>23</v>
      </c>
      <c r="B28" s="1" t="s">
        <v>1776</v>
      </c>
      <c r="C28" s="19" t="s">
        <v>9</v>
      </c>
      <c r="D28" s="19" t="s">
        <v>1777</v>
      </c>
      <c r="E28" s="27">
        <v>86.420775000000006</v>
      </c>
      <c r="F28" s="16">
        <v>1</v>
      </c>
      <c r="G28" s="16" t="s">
        <v>1429</v>
      </c>
      <c r="H28" s="22" t="s">
        <v>1813</v>
      </c>
      <c r="I28" s="19" t="s">
        <v>104</v>
      </c>
      <c r="J28" s="19" t="s">
        <v>1733</v>
      </c>
      <c r="K28" s="19" t="s">
        <v>104</v>
      </c>
      <c r="L28" s="19" t="s">
        <v>1057</v>
      </c>
      <c r="M28" s="19" t="s">
        <v>1734</v>
      </c>
      <c r="N28" s="19" t="s">
        <v>282</v>
      </c>
      <c r="O28" s="1" t="s">
        <v>275</v>
      </c>
      <c r="P28" s="2" t="str">
        <f>LEFT(Table7[[#This Row],['[4']]],FIND(" ",Table7[[#This Row],['[4']]],1)-1)</f>
        <v>1263</v>
      </c>
      <c r="Q28" s="2" t="str">
        <f>MID(Table7[[#This Row],['[4']]],FIND("x",Table7[[#This Row],['[4']]],1)+2,FIND("x",Table7[[#This Row],['[4']]],7)-(FIND("x",Table7[[#This Row],['[4']]],1)+2))</f>
        <v xml:space="preserve">575 </v>
      </c>
      <c r="R28" s="2" t="str">
        <f>RIGHT(Table7[[#This Row],['[4']]],LEN(Table7[[#This Row],['[4']]])-(FIND("x",Table7[[#This Row],['[4']]],7)+1))</f>
        <v>595</v>
      </c>
      <c r="S28" s="2"/>
      <c r="T28" s="2">
        <f t="shared" si="0"/>
        <v>0.43210387500000003</v>
      </c>
    </row>
    <row r="29" spans="1:20" ht="45" x14ac:dyDescent="0.25">
      <c r="A29" s="22">
        <v>24</v>
      </c>
      <c r="B29" s="1" t="s">
        <v>1778</v>
      </c>
      <c r="C29" s="19" t="s">
        <v>9</v>
      </c>
      <c r="D29" s="19" t="s">
        <v>1779</v>
      </c>
      <c r="E29" s="27">
        <v>304.66800000000001</v>
      </c>
      <c r="F29" s="16">
        <v>1</v>
      </c>
      <c r="G29" s="16" t="s">
        <v>1429</v>
      </c>
      <c r="H29" s="22" t="s">
        <v>1813</v>
      </c>
      <c r="I29" s="19" t="s">
        <v>104</v>
      </c>
      <c r="J29" s="19" t="s">
        <v>1733</v>
      </c>
      <c r="K29" s="19" t="s">
        <v>104</v>
      </c>
      <c r="L29" s="19" t="s">
        <v>1057</v>
      </c>
      <c r="M29" s="19" t="s">
        <v>1734</v>
      </c>
      <c r="N29" s="19" t="s">
        <v>2076</v>
      </c>
      <c r="O29" s="1" t="s">
        <v>275</v>
      </c>
      <c r="P29" s="2" t="str">
        <f>LEFT(Table7[[#This Row],['[4']]],FIND(" ",Table7[[#This Row],['[4']]],1)-1)</f>
        <v>1240</v>
      </c>
      <c r="Q29" s="2" t="str">
        <f>MID(Table7[[#This Row],['[4']]],FIND("x",Table7[[#This Row],['[4']]],1)+2,FIND("x",Table7[[#This Row],['[4']]],7)-(FIND("x",Table7[[#This Row],['[4']]],1)+2))</f>
        <v xml:space="preserve">675 </v>
      </c>
      <c r="R29" s="2" t="str">
        <f>RIGHT(Table7[[#This Row],['[4']]],LEN(Table7[[#This Row],['[4']]])-(FIND("x",Table7[[#This Row],['[4']]],7)+1))</f>
        <v>1820</v>
      </c>
      <c r="S29" s="2"/>
      <c r="T29" s="2">
        <f t="shared" si="0"/>
        <v>1.5233399999999999</v>
      </c>
    </row>
    <row r="30" spans="1:20" ht="60" x14ac:dyDescent="0.25">
      <c r="A30" s="22">
        <v>25</v>
      </c>
      <c r="B30" s="1" t="s">
        <v>1780</v>
      </c>
      <c r="C30" s="19" t="s">
        <v>9</v>
      </c>
      <c r="D30" s="19" t="s">
        <v>1781</v>
      </c>
      <c r="E30" s="27">
        <v>151.85015999999999</v>
      </c>
      <c r="F30" s="16">
        <v>1</v>
      </c>
      <c r="G30" s="16" t="s">
        <v>1429</v>
      </c>
      <c r="H30" s="22" t="s">
        <v>1813</v>
      </c>
      <c r="I30" s="19" t="s">
        <v>104</v>
      </c>
      <c r="J30" s="19" t="s">
        <v>1733</v>
      </c>
      <c r="K30" s="19" t="s">
        <v>104</v>
      </c>
      <c r="L30" s="19" t="s">
        <v>1057</v>
      </c>
      <c r="M30" s="19" t="s">
        <v>1734</v>
      </c>
      <c r="N30" s="19" t="s">
        <v>282</v>
      </c>
      <c r="O30" s="1" t="s">
        <v>275</v>
      </c>
      <c r="P30" s="2" t="str">
        <f>LEFT(Table7[[#This Row],['[4']]],FIND(" ",Table7[[#This Row],['[4']]],1)-1)</f>
        <v>720</v>
      </c>
      <c r="Q30" s="2" t="str">
        <f>MID(Table7[[#This Row],['[4']]],FIND("x",Table7[[#This Row],['[4']]],1)+2,FIND("x",Table7[[#This Row],['[4']]],7)-(FIND("x",Table7[[#This Row],['[4']]],1)+2))</f>
        <v xml:space="preserve">605 </v>
      </c>
      <c r="R30" s="2" t="str">
        <f>RIGHT(Table7[[#This Row],['[4']]],LEN(Table7[[#This Row],['[4']]])-(FIND("x",Table7[[#This Row],['[4']]],7)+1))</f>
        <v>1743</v>
      </c>
      <c r="S30" s="2"/>
      <c r="T30" s="2">
        <f t="shared" si="0"/>
        <v>0.7592508</v>
      </c>
    </row>
    <row r="31" spans="1:20" ht="60" x14ac:dyDescent="0.25">
      <c r="A31" s="22">
        <v>26</v>
      </c>
      <c r="B31" s="1" t="s">
        <v>1782</v>
      </c>
      <c r="C31" s="19" t="s">
        <v>9</v>
      </c>
      <c r="D31" s="19" t="s">
        <v>1783</v>
      </c>
      <c r="E31" s="27">
        <v>125.85599999999999</v>
      </c>
      <c r="F31" s="16">
        <v>1</v>
      </c>
      <c r="G31" s="16" t="s">
        <v>1429</v>
      </c>
      <c r="H31" s="22" t="s">
        <v>1813</v>
      </c>
      <c r="I31" s="19" t="s">
        <v>104</v>
      </c>
      <c r="J31" s="19" t="s">
        <v>1733</v>
      </c>
      <c r="K31" s="19" t="s">
        <v>104</v>
      </c>
      <c r="L31" s="19" t="s">
        <v>1057</v>
      </c>
      <c r="M31" s="19" t="s">
        <v>1734</v>
      </c>
      <c r="N31" s="19" t="s">
        <v>282</v>
      </c>
      <c r="O31" s="1" t="s">
        <v>275</v>
      </c>
      <c r="P31" s="2" t="str">
        <f>LEFT(Table7[[#This Row],['[4']]],FIND(" ",Table7[[#This Row],['[4']]],1)-1)</f>
        <v>600</v>
      </c>
      <c r="Q31" s="2" t="str">
        <f>MID(Table7[[#This Row],['[4']]],FIND("x",Table7[[#This Row],['[4']]],1)+2,FIND("x",Table7[[#This Row],['[4']]],7)-(FIND("x",Table7[[#This Row],['[4']]],1)+2))</f>
        <v xml:space="preserve">570 </v>
      </c>
      <c r="R31" s="2" t="str">
        <f>RIGHT(Table7[[#This Row],['[4']]],LEN(Table7[[#This Row],['[4']]])-(FIND("x",Table7[[#This Row],['[4']]],7)+1))</f>
        <v>1840</v>
      </c>
      <c r="S31" s="2"/>
      <c r="T31" s="2">
        <f t="shared" si="0"/>
        <v>0.62927999999999995</v>
      </c>
    </row>
    <row r="32" spans="1:20" ht="45" x14ac:dyDescent="0.25">
      <c r="A32" s="22">
        <v>27</v>
      </c>
      <c r="B32" s="1" t="s">
        <v>1784</v>
      </c>
      <c r="C32" s="19" t="s">
        <v>9</v>
      </c>
      <c r="D32" s="19" t="s">
        <v>1785</v>
      </c>
      <c r="E32" s="27">
        <v>136.44</v>
      </c>
      <c r="F32" s="16">
        <v>1</v>
      </c>
      <c r="G32" s="16" t="s">
        <v>1429</v>
      </c>
      <c r="H32" s="22" t="s">
        <v>1813</v>
      </c>
      <c r="I32" s="19" t="s">
        <v>104</v>
      </c>
      <c r="J32" s="19" t="s">
        <v>1733</v>
      </c>
      <c r="K32" s="19" t="s">
        <v>104</v>
      </c>
      <c r="L32" s="19" t="s">
        <v>1057</v>
      </c>
      <c r="M32" s="19" t="s">
        <v>1734</v>
      </c>
      <c r="N32" s="19" t="s">
        <v>282</v>
      </c>
      <c r="O32" s="1" t="s">
        <v>275</v>
      </c>
      <c r="P32" s="2" t="str">
        <f>LEFT(Table7[[#This Row],['[4']]],FIND(" ",Table7[[#This Row],['[4']]],1)-1)</f>
        <v>600</v>
      </c>
      <c r="Q32" s="2" t="str">
        <f>MID(Table7[[#This Row],['[4']]],FIND("x",Table7[[#This Row],['[4']]],1)+2,FIND("x",Table7[[#This Row],['[4']]],7)-(FIND("x",Table7[[#This Row],['[4']]],1)+2))</f>
        <v xml:space="preserve">600 </v>
      </c>
      <c r="R32" s="2" t="str">
        <f>RIGHT(Table7[[#This Row],['[4']]],LEN(Table7[[#This Row],['[4']]])-(FIND("x",Table7[[#This Row],['[4']]],7)+1))</f>
        <v>1895</v>
      </c>
      <c r="S32" s="2"/>
      <c r="T32" s="2">
        <f t="shared" si="0"/>
        <v>0.68220000000000003</v>
      </c>
    </row>
    <row r="33" spans="1:20" ht="45" x14ac:dyDescent="0.25">
      <c r="A33" s="22">
        <v>28</v>
      </c>
      <c r="B33" s="1" t="s">
        <v>1786</v>
      </c>
      <c r="C33" s="19" t="s">
        <v>9</v>
      </c>
      <c r="D33" s="19" t="s">
        <v>1787</v>
      </c>
      <c r="E33" s="27">
        <v>115.4181</v>
      </c>
      <c r="F33" s="16">
        <v>1</v>
      </c>
      <c r="G33" s="16" t="s">
        <v>1429</v>
      </c>
      <c r="H33" s="22" t="s">
        <v>1813</v>
      </c>
      <c r="I33" s="19" t="s">
        <v>104</v>
      </c>
      <c r="J33" s="19" t="s">
        <v>1733</v>
      </c>
      <c r="K33" s="19" t="s">
        <v>104</v>
      </c>
      <c r="L33" s="19" t="s">
        <v>1057</v>
      </c>
      <c r="M33" s="19" t="s">
        <v>1734</v>
      </c>
      <c r="N33" s="19" t="s">
        <v>282</v>
      </c>
      <c r="O33" s="1" t="s">
        <v>275</v>
      </c>
      <c r="P33" s="2" t="str">
        <f>LEFT(Table7[[#This Row],['[4']]],FIND(" ",Table7[[#This Row],['[4']]],1)-1)</f>
        <v>595</v>
      </c>
      <c r="Q33" s="2" t="str">
        <f>MID(Table7[[#This Row],['[4']]],FIND("x",Table7[[#This Row],['[4']]],1)+2,FIND("x",Table7[[#This Row],['[4']]],7)-(FIND("x",Table7[[#This Row],['[4']]],1)+2))</f>
        <v xml:space="preserve">610 </v>
      </c>
      <c r="R33" s="2" t="str">
        <f>RIGHT(Table7[[#This Row],['[4']]],LEN(Table7[[#This Row],['[4']]])-(FIND("x",Table7[[#This Row],['[4']]],7)+1))</f>
        <v>1590</v>
      </c>
      <c r="S33" s="2"/>
      <c r="T33" s="2">
        <f t="shared" si="0"/>
        <v>0.57709049999999995</v>
      </c>
    </row>
    <row r="34" spans="1:20" ht="45" x14ac:dyDescent="0.25">
      <c r="A34" s="22">
        <v>29</v>
      </c>
      <c r="B34" s="1" t="s">
        <v>1788</v>
      </c>
      <c r="C34" s="19" t="s">
        <v>9</v>
      </c>
      <c r="D34" s="19" t="s">
        <v>1789</v>
      </c>
      <c r="E34" s="27">
        <v>106.91999999999999</v>
      </c>
      <c r="F34" s="16">
        <v>1</v>
      </c>
      <c r="G34" s="16" t="s">
        <v>1429</v>
      </c>
      <c r="H34" s="22" t="s">
        <v>1813</v>
      </c>
      <c r="I34" s="19" t="s">
        <v>104</v>
      </c>
      <c r="J34" s="19" t="s">
        <v>1733</v>
      </c>
      <c r="K34" s="19" t="s">
        <v>104</v>
      </c>
      <c r="L34" s="19" t="s">
        <v>1057</v>
      </c>
      <c r="M34" s="19" t="s">
        <v>1734</v>
      </c>
      <c r="N34" s="19" t="s">
        <v>282</v>
      </c>
      <c r="O34" s="1" t="s">
        <v>275</v>
      </c>
      <c r="P34" s="2" t="str">
        <f>LEFT(Table7[[#This Row],['[4']]],FIND(" ",Table7[[#This Row],['[4']]],1)-1)</f>
        <v>550</v>
      </c>
      <c r="Q34" s="2" t="str">
        <f>MID(Table7[[#This Row],['[4']]],FIND("x",Table7[[#This Row],['[4']]],1)+2,FIND("x",Table7[[#This Row],['[4']]],7)-(FIND("x",Table7[[#This Row],['[4']]],1)+2))</f>
        <v xml:space="preserve">540 </v>
      </c>
      <c r="R34" s="2" t="str">
        <f>RIGHT(Table7[[#This Row],['[4']]],LEN(Table7[[#This Row],['[4']]])-(FIND("x",Table7[[#This Row],['[4']]],7)+1))</f>
        <v>1800</v>
      </c>
      <c r="S34" s="2"/>
      <c r="T34" s="2">
        <f t="shared" si="0"/>
        <v>0.53459999999999996</v>
      </c>
    </row>
    <row r="35" spans="1:20" ht="60" x14ac:dyDescent="0.25">
      <c r="A35" s="22">
        <v>30</v>
      </c>
      <c r="B35" s="1" t="s">
        <v>1790</v>
      </c>
      <c r="C35" s="19" t="s">
        <v>9</v>
      </c>
      <c r="D35" s="19" t="s">
        <v>1781</v>
      </c>
      <c r="E35" s="27">
        <v>151.85015999999999</v>
      </c>
      <c r="F35" s="16">
        <v>1</v>
      </c>
      <c r="G35" s="16" t="s">
        <v>1429</v>
      </c>
      <c r="H35" s="22" t="s">
        <v>1813</v>
      </c>
      <c r="I35" s="19" t="s">
        <v>104</v>
      </c>
      <c r="J35" s="19" t="s">
        <v>1733</v>
      </c>
      <c r="K35" s="19" t="s">
        <v>104</v>
      </c>
      <c r="L35" s="19" t="s">
        <v>1057</v>
      </c>
      <c r="M35" s="19" t="s">
        <v>1734</v>
      </c>
      <c r="N35" s="19" t="s">
        <v>282</v>
      </c>
      <c r="O35" s="1" t="s">
        <v>275</v>
      </c>
      <c r="P35" s="2" t="str">
        <f>LEFT(Table7[[#This Row],['[4']]],FIND(" ",Table7[[#This Row],['[4']]],1)-1)</f>
        <v>720</v>
      </c>
      <c r="Q35" s="2" t="str">
        <f>MID(Table7[[#This Row],['[4']]],FIND("x",Table7[[#This Row],['[4']]],1)+2,FIND("x",Table7[[#This Row],['[4']]],7)-(FIND("x",Table7[[#This Row],['[4']]],1)+2))</f>
        <v xml:space="preserve">605 </v>
      </c>
      <c r="R35" s="2" t="str">
        <f>RIGHT(Table7[[#This Row],['[4']]],LEN(Table7[[#This Row],['[4']]])-(FIND("x",Table7[[#This Row],['[4']]],7)+1))</f>
        <v>1743</v>
      </c>
      <c r="S35" s="2"/>
      <c r="T35" s="2">
        <f t="shared" si="0"/>
        <v>0.7592508</v>
      </c>
    </row>
    <row r="36" spans="1:20" ht="45" x14ac:dyDescent="0.25">
      <c r="A36" s="22">
        <v>31</v>
      </c>
      <c r="B36" s="1" t="s">
        <v>1791</v>
      </c>
      <c r="C36" s="19" t="s">
        <v>15</v>
      </c>
      <c r="D36" s="19" t="s">
        <v>1792</v>
      </c>
      <c r="E36" s="27">
        <v>7.1999999999999993</v>
      </c>
      <c r="F36" s="16">
        <v>1</v>
      </c>
      <c r="G36" s="16" t="s">
        <v>1429</v>
      </c>
      <c r="H36" s="22" t="s">
        <v>1813</v>
      </c>
      <c r="I36" s="19" t="s">
        <v>104</v>
      </c>
      <c r="J36" s="19" t="s">
        <v>1733</v>
      </c>
      <c r="K36" s="19" t="s">
        <v>104</v>
      </c>
      <c r="L36" s="19" t="s">
        <v>1057</v>
      </c>
      <c r="M36" s="19" t="s">
        <v>1734</v>
      </c>
      <c r="N36" s="19" t="s">
        <v>282</v>
      </c>
      <c r="O36" s="1" t="s">
        <v>275</v>
      </c>
      <c r="P36" s="2" t="str">
        <f>LEFT(Table7[[#This Row],['[4']]],FIND(" ",Table7[[#This Row],['[4']]],1)-1)</f>
        <v>200</v>
      </c>
      <c r="Q36" s="2" t="str">
        <f>MID(Table7[[#This Row],['[4']]],FIND("x",Table7[[#This Row],['[4']]],1)+2,FIND("x",Table7[[#This Row],['[4']]],7)-(FIND("x",Table7[[#This Row],['[4']]],1)+2))</f>
        <v xml:space="preserve">300 </v>
      </c>
      <c r="R36" s="2" t="str">
        <f>RIGHT(Table7[[#This Row],['[4']]],LEN(Table7[[#This Row],['[4']]])-(FIND("x",Table7[[#This Row],['[4']]],7)+1))</f>
        <v>300</v>
      </c>
      <c r="S36" s="2"/>
      <c r="T36" s="2">
        <f t="shared" si="0"/>
        <v>1.7999999999999999E-2</v>
      </c>
    </row>
    <row r="37" spans="1:20" ht="45" x14ac:dyDescent="0.25">
      <c r="A37" s="22">
        <v>32</v>
      </c>
      <c r="B37" s="1" t="s">
        <v>1791</v>
      </c>
      <c r="C37" s="19" t="s">
        <v>15</v>
      </c>
      <c r="D37" s="19" t="s">
        <v>1792</v>
      </c>
      <c r="E37" s="27">
        <v>7.1999999999999993</v>
      </c>
      <c r="F37" s="16">
        <v>1</v>
      </c>
      <c r="G37" s="16" t="s">
        <v>1429</v>
      </c>
      <c r="H37" s="22" t="s">
        <v>1813</v>
      </c>
      <c r="I37" s="19" t="s">
        <v>104</v>
      </c>
      <c r="J37" s="19" t="s">
        <v>1733</v>
      </c>
      <c r="K37" s="19" t="s">
        <v>104</v>
      </c>
      <c r="L37" s="19" t="s">
        <v>1057</v>
      </c>
      <c r="M37" s="19" t="s">
        <v>1734</v>
      </c>
      <c r="N37" s="19" t="s">
        <v>282</v>
      </c>
      <c r="O37" s="1" t="s">
        <v>275</v>
      </c>
      <c r="P37" s="2" t="str">
        <f>LEFT(Table7[[#This Row],['[4']]],FIND(" ",Table7[[#This Row],['[4']]],1)-1)</f>
        <v>200</v>
      </c>
      <c r="Q37" s="2" t="str">
        <f>MID(Table7[[#This Row],['[4']]],FIND("x",Table7[[#This Row],['[4']]],1)+2,FIND("x",Table7[[#This Row],['[4']]],7)-(FIND("x",Table7[[#This Row],['[4']]],1)+2))</f>
        <v xml:space="preserve">300 </v>
      </c>
      <c r="R37" s="2" t="str">
        <f>RIGHT(Table7[[#This Row],['[4']]],LEN(Table7[[#This Row],['[4']]])-(FIND("x",Table7[[#This Row],['[4']]],7)+1))</f>
        <v>300</v>
      </c>
      <c r="S37" s="2"/>
      <c r="T37" s="2">
        <f t="shared" si="0"/>
        <v>1.7999999999999999E-2</v>
      </c>
    </row>
    <row r="38" spans="1:20" ht="45" x14ac:dyDescent="0.25">
      <c r="A38" s="22">
        <v>33</v>
      </c>
      <c r="B38" s="1" t="s">
        <v>1791</v>
      </c>
      <c r="C38" s="19" t="s">
        <v>15</v>
      </c>
      <c r="D38" s="19" t="s">
        <v>1792</v>
      </c>
      <c r="E38" s="27">
        <v>7.1999999999999993</v>
      </c>
      <c r="F38" s="16">
        <v>1</v>
      </c>
      <c r="G38" s="16" t="s">
        <v>1429</v>
      </c>
      <c r="H38" s="22" t="s">
        <v>1813</v>
      </c>
      <c r="I38" s="19" t="s">
        <v>104</v>
      </c>
      <c r="J38" s="19" t="s">
        <v>1733</v>
      </c>
      <c r="K38" s="19" t="s">
        <v>104</v>
      </c>
      <c r="L38" s="19" t="s">
        <v>1057</v>
      </c>
      <c r="M38" s="19" t="s">
        <v>1734</v>
      </c>
      <c r="N38" s="19" t="s">
        <v>282</v>
      </c>
      <c r="O38" s="1" t="s">
        <v>275</v>
      </c>
      <c r="P38" s="2" t="str">
        <f>LEFT(Table7[[#This Row],['[4']]],FIND(" ",Table7[[#This Row],['[4']]],1)-1)</f>
        <v>200</v>
      </c>
      <c r="Q38" s="2" t="str">
        <f>MID(Table7[[#This Row],['[4']]],FIND("x",Table7[[#This Row],['[4']]],1)+2,FIND("x",Table7[[#This Row],['[4']]],7)-(FIND("x",Table7[[#This Row],['[4']]],1)+2))</f>
        <v xml:space="preserve">300 </v>
      </c>
      <c r="R38" s="2" t="str">
        <f>RIGHT(Table7[[#This Row],['[4']]],LEN(Table7[[#This Row],['[4']]])-(FIND("x",Table7[[#This Row],['[4']]],7)+1))</f>
        <v>300</v>
      </c>
      <c r="S38" s="2"/>
      <c r="T38" s="2">
        <f t="shared" si="0"/>
        <v>1.7999999999999999E-2</v>
      </c>
    </row>
    <row r="39" spans="1:20" ht="45" x14ac:dyDescent="0.25">
      <c r="A39" s="22">
        <v>34</v>
      </c>
      <c r="B39" s="1" t="s">
        <v>1793</v>
      </c>
      <c r="C39" s="19" t="s">
        <v>9</v>
      </c>
      <c r="D39" s="19" t="s">
        <v>1794</v>
      </c>
      <c r="E39" s="27">
        <v>18.269560000000002</v>
      </c>
      <c r="F39" s="16">
        <v>1</v>
      </c>
      <c r="G39" s="16" t="s">
        <v>1429</v>
      </c>
      <c r="H39" s="22" t="s">
        <v>1813</v>
      </c>
      <c r="I39" s="19" t="s">
        <v>104</v>
      </c>
      <c r="J39" s="19" t="s">
        <v>1733</v>
      </c>
      <c r="K39" s="19" t="s">
        <v>104</v>
      </c>
      <c r="L39" s="19" t="s">
        <v>1057</v>
      </c>
      <c r="M39" s="19" t="s">
        <v>1734</v>
      </c>
      <c r="N39" s="19" t="s">
        <v>282</v>
      </c>
      <c r="O39" s="1" t="s">
        <v>275</v>
      </c>
      <c r="P39" s="2" t="str">
        <f>LEFT(Table7[[#This Row],['[4']]],FIND(" ",Table7[[#This Row],['[4']]],1)-1)</f>
        <v>401</v>
      </c>
      <c r="Q39" s="2" t="str">
        <f>MID(Table7[[#This Row],['[4']]],FIND("x",Table7[[#This Row],['[4']]],1)+2,FIND("x",Table7[[#This Row],['[4']]],7)-(FIND("x",Table7[[#This Row],['[4']]],1)+2))</f>
        <v xml:space="preserve">680 </v>
      </c>
      <c r="R39" s="2" t="str">
        <f>RIGHT(Table7[[#This Row],['[4']]],LEN(Table7[[#This Row],['[4']]])-(FIND("x",Table7[[#This Row],['[4']]],7)+1))</f>
        <v>335</v>
      </c>
      <c r="S39" s="2"/>
      <c r="T39" s="2">
        <f t="shared" si="0"/>
        <v>9.1347800000000007E-2</v>
      </c>
    </row>
    <row r="40" spans="1:20" ht="45" x14ac:dyDescent="0.25">
      <c r="A40" s="22">
        <v>35</v>
      </c>
      <c r="B40" s="1" t="s">
        <v>1795</v>
      </c>
      <c r="C40" s="19" t="s">
        <v>9</v>
      </c>
      <c r="D40" s="19" t="s">
        <v>1796</v>
      </c>
      <c r="E40" s="27">
        <v>13.507199999999999</v>
      </c>
      <c r="F40" s="16">
        <v>1</v>
      </c>
      <c r="G40" s="16" t="s">
        <v>1429</v>
      </c>
      <c r="H40" s="22" t="s">
        <v>1813</v>
      </c>
      <c r="I40" s="19" t="s">
        <v>104</v>
      </c>
      <c r="J40" s="19" t="s">
        <v>1733</v>
      </c>
      <c r="K40" s="19" t="s">
        <v>104</v>
      </c>
      <c r="L40" s="19" t="s">
        <v>1057</v>
      </c>
      <c r="M40" s="19" t="s">
        <v>1734</v>
      </c>
      <c r="N40" s="19" t="s">
        <v>282</v>
      </c>
      <c r="O40" s="1" t="s">
        <v>275</v>
      </c>
      <c r="P40" s="2" t="str">
        <f>LEFT(Table7[[#This Row],['[4']]],FIND(" ",Table7[[#This Row],['[4']]],1)-1)</f>
        <v>400</v>
      </c>
      <c r="Q40" s="2" t="str">
        <f>MID(Table7[[#This Row],['[4']]],FIND("x",Table7[[#This Row],['[4']]],1)+2,FIND("x",Table7[[#This Row],['[4']]],7)-(FIND("x",Table7[[#This Row],['[4']]],1)+2))</f>
        <v xml:space="preserve">504 </v>
      </c>
      <c r="R40" s="2" t="str">
        <f>RIGHT(Table7[[#This Row],['[4']]],LEN(Table7[[#This Row],['[4']]])-(FIND("x",Table7[[#This Row],['[4']]],7)+1))</f>
        <v>335</v>
      </c>
      <c r="S40" s="2"/>
      <c r="T40" s="2">
        <f t="shared" si="0"/>
        <v>6.7535999999999999E-2</v>
      </c>
    </row>
    <row r="41" spans="1:20" ht="45" x14ac:dyDescent="0.25">
      <c r="A41" s="22">
        <v>36</v>
      </c>
      <c r="B41" s="1" t="s">
        <v>1797</v>
      </c>
      <c r="C41" s="19" t="s">
        <v>9</v>
      </c>
      <c r="D41" s="19" t="s">
        <v>1798</v>
      </c>
      <c r="E41" s="27">
        <v>8.4150000000000009</v>
      </c>
      <c r="F41" s="16">
        <v>1</v>
      </c>
      <c r="G41" s="16" t="s">
        <v>1429</v>
      </c>
      <c r="H41" s="22" t="s">
        <v>1813</v>
      </c>
      <c r="I41" s="19" t="s">
        <v>104</v>
      </c>
      <c r="J41" s="19" t="s">
        <v>1733</v>
      </c>
      <c r="K41" s="19" t="s">
        <v>104</v>
      </c>
      <c r="L41" s="19" t="s">
        <v>1057</v>
      </c>
      <c r="M41" s="19" t="s">
        <v>1734</v>
      </c>
      <c r="N41" s="19" t="s">
        <v>282</v>
      </c>
      <c r="O41" s="1" t="s">
        <v>275</v>
      </c>
      <c r="P41" s="2" t="str">
        <f>LEFT(Table7[[#This Row],['[4']]],FIND(" ",Table7[[#This Row],['[4']]],1)-1)</f>
        <v>375</v>
      </c>
      <c r="Q41" s="2" t="str">
        <f>MID(Table7[[#This Row],['[4']]],FIND("x",Table7[[#This Row],['[4']]],1)+2,FIND("x",Table7[[#This Row],['[4']]],7)-(FIND("x",Table7[[#This Row],['[4']]],1)+2))</f>
        <v xml:space="preserve">440 </v>
      </c>
      <c r="R41" s="2" t="str">
        <f>RIGHT(Table7[[#This Row],['[4']]],LEN(Table7[[#This Row],['[4']]])-(FIND("x",Table7[[#This Row],['[4']]],7)+1))</f>
        <v>255</v>
      </c>
      <c r="S41" s="2"/>
      <c r="T41" s="2">
        <f t="shared" si="0"/>
        <v>4.2075000000000001E-2</v>
      </c>
    </row>
    <row r="42" spans="1:20" ht="45" x14ac:dyDescent="0.25">
      <c r="A42" s="22">
        <v>37</v>
      </c>
      <c r="B42" s="1" t="s">
        <v>1799</v>
      </c>
      <c r="C42" s="19" t="s">
        <v>9</v>
      </c>
      <c r="D42" s="19" t="s">
        <v>1800</v>
      </c>
      <c r="E42" s="27">
        <v>7.6397999999999993</v>
      </c>
      <c r="F42" s="16">
        <v>1</v>
      </c>
      <c r="G42" s="16" t="s">
        <v>1429</v>
      </c>
      <c r="H42" s="22" t="s">
        <v>1813</v>
      </c>
      <c r="I42" s="19" t="s">
        <v>104</v>
      </c>
      <c r="J42" s="19" t="s">
        <v>1733</v>
      </c>
      <c r="K42" s="19" t="s">
        <v>104</v>
      </c>
      <c r="L42" s="19" t="s">
        <v>1057</v>
      </c>
      <c r="M42" s="19" t="s">
        <v>1734</v>
      </c>
      <c r="N42" s="19" t="s">
        <v>282</v>
      </c>
      <c r="O42" s="1" t="s">
        <v>275</v>
      </c>
      <c r="P42" s="2" t="str">
        <f>LEFT(Table7[[#This Row],['[4']]],FIND(" ",Table7[[#This Row],['[4']]],1)-1)</f>
        <v>280</v>
      </c>
      <c r="Q42" s="2" t="str">
        <f>MID(Table7[[#This Row],['[4']]],FIND("x",Table7[[#This Row],['[4']]],1)+2,FIND("x",Table7[[#This Row],['[4']]],7)-(FIND("x",Table7[[#This Row],['[4']]],1)+2))</f>
        <v xml:space="preserve">535 </v>
      </c>
      <c r="R42" s="2" t="str">
        <f>RIGHT(Table7[[#This Row],['[4']]],LEN(Table7[[#This Row],['[4']]])-(FIND("x",Table7[[#This Row],['[4']]],7)+1))</f>
        <v>255</v>
      </c>
      <c r="S42" s="2"/>
      <c r="T42" s="2">
        <f t="shared" si="0"/>
        <v>3.8198999999999997E-2</v>
      </c>
    </row>
    <row r="43" spans="1:20" ht="45" x14ac:dyDescent="0.25">
      <c r="A43" s="22">
        <v>38</v>
      </c>
      <c r="B43" s="1" t="s">
        <v>1801</v>
      </c>
      <c r="C43" s="19" t="s">
        <v>9</v>
      </c>
      <c r="D43" s="19" t="s">
        <v>1802</v>
      </c>
      <c r="E43" s="27">
        <v>51.304000000000002</v>
      </c>
      <c r="F43" s="16">
        <v>1</v>
      </c>
      <c r="G43" s="16" t="s">
        <v>1429</v>
      </c>
      <c r="H43" s="22" t="s">
        <v>1813</v>
      </c>
      <c r="I43" s="19" t="s">
        <v>104</v>
      </c>
      <c r="J43" s="19" t="s">
        <v>1733</v>
      </c>
      <c r="K43" s="19" t="s">
        <v>104</v>
      </c>
      <c r="L43" s="19" t="s">
        <v>1057</v>
      </c>
      <c r="M43" s="19" t="s">
        <v>1734</v>
      </c>
      <c r="N43" s="19" t="s">
        <v>282</v>
      </c>
      <c r="O43" s="1" t="s">
        <v>275</v>
      </c>
      <c r="P43" s="2" t="str">
        <f>LEFT(Table7[[#This Row],['[4']]],FIND(" ",Table7[[#This Row],['[4']]],1)-1)</f>
        <v>440</v>
      </c>
      <c r="Q43" s="2" t="str">
        <f>MID(Table7[[#This Row],['[4']]],FIND("x",Table7[[#This Row],['[4']]],1)+2,FIND("x",Table7[[#This Row],['[4']]],7)-(FIND("x",Table7[[#This Row],['[4']]],1)+2))</f>
        <v xml:space="preserve">550 </v>
      </c>
      <c r="R43" s="2" t="str">
        <f>RIGHT(Table7[[#This Row],['[4']]],LEN(Table7[[#This Row],['[4']]])-(FIND("x",Table7[[#This Row],['[4']]],7)+1))</f>
        <v>1060</v>
      </c>
      <c r="S43" s="2"/>
      <c r="T43" s="2">
        <f t="shared" si="0"/>
        <v>0.25652000000000003</v>
      </c>
    </row>
    <row r="44" spans="1:20" ht="45" x14ac:dyDescent="0.25">
      <c r="A44" s="22">
        <v>39</v>
      </c>
      <c r="B44" s="1" t="s">
        <v>1803</v>
      </c>
      <c r="C44" s="19" t="s">
        <v>9</v>
      </c>
      <c r="D44" s="19" t="s">
        <v>1804</v>
      </c>
      <c r="E44" s="27">
        <v>12.2</v>
      </c>
      <c r="F44" s="16">
        <v>1</v>
      </c>
      <c r="G44" s="16" t="s">
        <v>1429</v>
      </c>
      <c r="H44" s="22" t="s">
        <v>1813</v>
      </c>
      <c r="I44" s="19" t="s">
        <v>104</v>
      </c>
      <c r="J44" s="19" t="s">
        <v>1733</v>
      </c>
      <c r="K44" s="19" t="s">
        <v>104</v>
      </c>
      <c r="L44" s="19" t="s">
        <v>1057</v>
      </c>
      <c r="M44" s="19" t="s">
        <v>1734</v>
      </c>
      <c r="N44" s="19" t="s">
        <v>282</v>
      </c>
      <c r="O44" s="1" t="s">
        <v>275</v>
      </c>
      <c r="P44" s="2" t="str">
        <f>LEFT(Table7[[#This Row],['[4']]],FIND(" ",Table7[[#This Row],['[4']]],1)-1)</f>
        <v>290</v>
      </c>
      <c r="Q44" s="2" t="str">
        <f>MID(Table7[[#This Row],['[4']]],FIND("x",Table7[[#This Row],['[4']]],1)+2,FIND("x",Table7[[#This Row],['[4']]],7)-(FIND("x",Table7[[#This Row],['[4']]],1)+2))</f>
        <v xml:space="preserve">380 </v>
      </c>
      <c r="R44" s="2" t="str">
        <f>RIGHT(Table7[[#This Row],['[4']]],LEN(Table7[[#This Row],['[4']]])-(FIND("x",Table7[[#This Row],['[4']]],7)+1))</f>
        <v>540</v>
      </c>
      <c r="S44" s="2"/>
      <c r="T44" s="2">
        <f t="shared" si="0"/>
        <v>5.9507999999999998E-2</v>
      </c>
    </row>
    <row r="45" spans="1:20" ht="45" x14ac:dyDescent="0.25">
      <c r="A45" s="22">
        <v>40</v>
      </c>
      <c r="B45" s="1" t="s">
        <v>1805</v>
      </c>
      <c r="C45" s="19" t="s">
        <v>15</v>
      </c>
      <c r="D45" s="19" t="s">
        <v>1806</v>
      </c>
      <c r="E45" s="27">
        <v>10.919040000000001</v>
      </c>
      <c r="F45" s="16">
        <v>1</v>
      </c>
      <c r="G45" s="16" t="s">
        <v>1429</v>
      </c>
      <c r="H45" s="22" t="s">
        <v>1813</v>
      </c>
      <c r="I45" s="19" t="s">
        <v>104</v>
      </c>
      <c r="J45" s="19" t="s">
        <v>1733</v>
      </c>
      <c r="K45" s="19" t="s">
        <v>104</v>
      </c>
      <c r="L45" s="19" t="s">
        <v>1057</v>
      </c>
      <c r="M45" s="19" t="s">
        <v>1734</v>
      </c>
      <c r="N45" s="19" t="s">
        <v>282</v>
      </c>
      <c r="O45" s="1" t="s">
        <v>275</v>
      </c>
      <c r="P45" s="2" t="str">
        <f>LEFT(Table7[[#This Row],['[4']]],FIND(" ",Table7[[#This Row],['[4']]],1)-1)</f>
        <v>235</v>
      </c>
      <c r="Q45" s="2" t="str">
        <f>MID(Table7[[#This Row],['[4']]],FIND("x",Table7[[#This Row],['[4']]],1)+2,FIND("x",Table7[[#This Row],['[4']]],7)-(FIND("x",Table7[[#This Row],['[4']]],1)+2))</f>
        <v xml:space="preserve">480 </v>
      </c>
      <c r="R45" s="2" t="str">
        <f>RIGHT(Table7[[#This Row],['[4']]],LEN(Table7[[#This Row],['[4']]])-(FIND("x",Table7[[#This Row],['[4']]],7)+1))</f>
        <v>242</v>
      </c>
      <c r="S45" s="2"/>
      <c r="T45" s="2">
        <f t="shared" si="0"/>
        <v>2.7297600000000002E-2</v>
      </c>
    </row>
    <row r="46" spans="1:20" ht="45" x14ac:dyDescent="0.25">
      <c r="A46" s="22">
        <v>41</v>
      </c>
      <c r="B46" s="1" t="s">
        <v>1807</v>
      </c>
      <c r="C46" s="19" t="s">
        <v>15</v>
      </c>
      <c r="D46" s="19" t="s">
        <v>1808</v>
      </c>
      <c r="E46" s="27">
        <v>12.8325</v>
      </c>
      <c r="F46" s="16">
        <v>1</v>
      </c>
      <c r="G46" s="16" t="s">
        <v>1429</v>
      </c>
      <c r="H46" s="22" t="s">
        <v>1813</v>
      </c>
      <c r="I46" s="19" t="s">
        <v>104</v>
      </c>
      <c r="J46" s="19" t="s">
        <v>1733</v>
      </c>
      <c r="K46" s="19" t="s">
        <v>104</v>
      </c>
      <c r="L46" s="19" t="s">
        <v>1057</v>
      </c>
      <c r="M46" s="19" t="s">
        <v>1734</v>
      </c>
      <c r="N46" s="19" t="s">
        <v>282</v>
      </c>
      <c r="O46" s="1" t="s">
        <v>275</v>
      </c>
      <c r="P46" s="2" t="str">
        <f>LEFT(Table7[[#This Row],['[4']]],FIND(" ",Table7[[#This Row],['[4']]],1)-1)</f>
        <v>295</v>
      </c>
      <c r="Q46" s="2" t="str">
        <f>MID(Table7[[#This Row],['[4']]],FIND("x",Table7[[#This Row],['[4']]],1)+2,FIND("x",Table7[[#This Row],['[4']]],7)-(FIND("x",Table7[[#This Row],['[4']]],1)+2))</f>
        <v xml:space="preserve">435 </v>
      </c>
      <c r="R46" s="2" t="str">
        <f>RIGHT(Table7[[#This Row],['[4']]],LEN(Table7[[#This Row],['[4']]])-(FIND("x",Table7[[#This Row],['[4']]],7)+1))</f>
        <v>250</v>
      </c>
      <c r="S46" s="2"/>
      <c r="T46" s="2">
        <f t="shared" si="0"/>
        <v>3.2081249999999999E-2</v>
      </c>
    </row>
    <row r="47" spans="1:20" ht="45" x14ac:dyDescent="0.25">
      <c r="A47" s="22">
        <v>42</v>
      </c>
      <c r="B47" s="1" t="s">
        <v>1809</v>
      </c>
      <c r="C47" s="22" t="s">
        <v>9</v>
      </c>
      <c r="D47" s="22" t="s">
        <v>1810</v>
      </c>
      <c r="E47" s="27">
        <v>30.103999999999999</v>
      </c>
      <c r="F47" s="16">
        <v>1</v>
      </c>
      <c r="G47" s="16" t="s">
        <v>1429</v>
      </c>
      <c r="H47" s="22" t="s">
        <v>1813</v>
      </c>
      <c r="I47" s="22" t="s">
        <v>104</v>
      </c>
      <c r="J47" s="22" t="s">
        <v>1733</v>
      </c>
      <c r="K47" s="22" t="s">
        <v>104</v>
      </c>
      <c r="L47" s="22" t="s">
        <v>1057</v>
      </c>
      <c r="M47" s="22" t="s">
        <v>1734</v>
      </c>
      <c r="N47" s="22" t="s">
        <v>282</v>
      </c>
      <c r="O47" s="1" t="s">
        <v>275</v>
      </c>
      <c r="P47" s="2" t="str">
        <f>LEFT(Table7[[#This Row],['[4']]],FIND(" ",Table7[[#This Row],['[4']]],1)-1)</f>
        <v>400</v>
      </c>
      <c r="Q47" s="2" t="str">
        <f>MID(Table7[[#This Row],['[4']]],FIND("x",Table7[[#This Row],['[4']]],1)+2,FIND("x",Table7[[#This Row],['[4']]],7)-(FIND("x",Table7[[#This Row],['[4']]],1)+2))</f>
        <v xml:space="preserve">530 </v>
      </c>
      <c r="R47" s="2" t="str">
        <f>RIGHT(Table7[[#This Row],['[4']]],LEN(Table7[[#This Row],['[4']]])-(FIND("x",Table7[[#This Row],['[4']]],7)+1))</f>
        <v>710</v>
      </c>
      <c r="S47" s="2"/>
      <c r="T47" s="2">
        <f t="shared" si="0"/>
        <v>0.15051999999999999</v>
      </c>
    </row>
    <row r="48" spans="1:20" ht="30" x14ac:dyDescent="0.25">
      <c r="A48" s="22">
        <v>43</v>
      </c>
      <c r="B48" s="1" t="s">
        <v>1579</v>
      </c>
      <c r="C48" s="22" t="s">
        <v>7</v>
      </c>
      <c r="D48" s="22" t="s">
        <v>1410</v>
      </c>
      <c r="E48" s="27">
        <v>2.2000000000000002</v>
      </c>
      <c r="F48" s="16">
        <v>5</v>
      </c>
      <c r="G48" s="16" t="s">
        <v>1429</v>
      </c>
      <c r="H48" s="22" t="s">
        <v>1813</v>
      </c>
      <c r="I48" s="22" t="s">
        <v>104</v>
      </c>
      <c r="J48" s="22" t="s">
        <v>25</v>
      </c>
      <c r="K48" s="22" t="s">
        <v>104</v>
      </c>
      <c r="L48" s="22" t="s">
        <v>980</v>
      </c>
      <c r="M48" s="22" t="s">
        <v>1734</v>
      </c>
      <c r="N48" s="22" t="s">
        <v>282</v>
      </c>
      <c r="P48" s="2" t="str">
        <f>LEFT(Table7[[#This Row],['[4']]],FIND(" ",Table7[[#This Row],['[4']]],1)-1)</f>
        <v>400</v>
      </c>
      <c r="Q48" s="2" t="str">
        <f>MID(Table7[[#This Row],['[4']]],FIND("x",Table7[[#This Row],['[4']]],1)+2,FIND("x",Table7[[#This Row],['[4']]],7)-(FIND("x",Table7[[#This Row],['[4']]],1)+2))</f>
        <v xml:space="preserve">300 </v>
      </c>
      <c r="R48" s="2" t="str">
        <f>RIGHT(Table7[[#This Row],['[4']]],LEN(Table7[[#This Row],['[4']]])-(FIND("x",Table7[[#This Row],['[4']]],7)+1))</f>
        <v>50</v>
      </c>
      <c r="S48" s="2"/>
      <c r="T48" s="2">
        <f t="shared" si="0"/>
        <v>6.0000000000000001E-3</v>
      </c>
    </row>
    <row r="49" spans="1:20" ht="30" x14ac:dyDescent="0.25">
      <c r="A49" s="22">
        <v>44</v>
      </c>
      <c r="B49" s="1" t="s">
        <v>1300</v>
      </c>
      <c r="C49" s="22" t="s">
        <v>7</v>
      </c>
      <c r="D49" s="22" t="s">
        <v>568</v>
      </c>
      <c r="E49" s="27">
        <v>6</v>
      </c>
      <c r="F49" s="16">
        <v>3</v>
      </c>
      <c r="G49" s="16" t="s">
        <v>1429</v>
      </c>
      <c r="H49" s="22" t="s">
        <v>1813</v>
      </c>
      <c r="I49" s="22" t="s">
        <v>104</v>
      </c>
      <c r="J49" s="22" t="s">
        <v>25</v>
      </c>
      <c r="K49" s="22" t="s">
        <v>104</v>
      </c>
      <c r="L49" s="22" t="s">
        <v>980</v>
      </c>
      <c r="M49" s="22" t="s">
        <v>1734</v>
      </c>
      <c r="N49" s="22" t="s">
        <v>282</v>
      </c>
      <c r="P49" s="2" t="str">
        <f>LEFT(Table7[[#This Row],['[4']]],FIND(" ",Table7[[#This Row],['[4']]],1)-1)</f>
        <v>400</v>
      </c>
      <c r="Q49" s="2" t="str">
        <f>MID(Table7[[#This Row],['[4']]],FIND("x",Table7[[#This Row],['[4']]],1)+2,FIND("x",Table7[[#This Row],['[4']]],7)-(FIND("x",Table7[[#This Row],['[4']]],1)+2))</f>
        <v xml:space="preserve">500 </v>
      </c>
      <c r="R49" s="2" t="str">
        <f>RIGHT(Table7[[#This Row],['[4']]],LEN(Table7[[#This Row],['[4']]])-(FIND("x",Table7[[#This Row],['[4']]],7)+1))</f>
        <v>350</v>
      </c>
      <c r="S49" s="2"/>
      <c r="T49" s="2">
        <f t="shared" si="0"/>
        <v>7.0000000000000007E-2</v>
      </c>
    </row>
    <row r="50" spans="1:20" ht="30" x14ac:dyDescent="0.25">
      <c r="A50" s="22">
        <v>45</v>
      </c>
      <c r="B50" s="1" t="s">
        <v>1539</v>
      </c>
      <c r="C50" s="22" t="s">
        <v>7</v>
      </c>
      <c r="D50" s="22" t="s">
        <v>1814</v>
      </c>
      <c r="E50" s="27">
        <v>70</v>
      </c>
      <c r="F50" s="16">
        <v>1</v>
      </c>
      <c r="G50" s="16" t="s">
        <v>1429</v>
      </c>
      <c r="H50" s="22" t="s">
        <v>1813</v>
      </c>
      <c r="I50" s="22" t="s">
        <v>104</v>
      </c>
      <c r="J50" s="22" t="s">
        <v>25</v>
      </c>
      <c r="K50" s="22" t="s">
        <v>104</v>
      </c>
      <c r="L50" s="22" t="s">
        <v>1815</v>
      </c>
      <c r="M50" s="22" t="s">
        <v>1734</v>
      </c>
      <c r="N50" s="22" t="s">
        <v>282</v>
      </c>
      <c r="P50" s="2" t="str">
        <f>LEFT(Table7[[#This Row],['[4']]],FIND(" ",Table7[[#This Row],['[4']]],1)-1)</f>
        <v>700</v>
      </c>
      <c r="Q50" s="2" t="str">
        <f>MID(Table7[[#This Row],['[4']]],FIND("x",Table7[[#This Row],['[4']]],1)+2,FIND("x",Table7[[#This Row],['[4']]],7)-(FIND("x",Table7[[#This Row],['[4']]],1)+2))</f>
        <v xml:space="preserve">600 </v>
      </c>
      <c r="R50" s="2" t="str">
        <f>RIGHT(Table7[[#This Row],['[4']]],LEN(Table7[[#This Row],['[4']]])-(FIND("x",Table7[[#This Row],['[4']]],7)+1))</f>
        <v>1200</v>
      </c>
      <c r="S50" s="2"/>
      <c r="T50" s="2">
        <f t="shared" si="0"/>
        <v>0.504</v>
      </c>
    </row>
    <row r="51" spans="1:20" ht="30" x14ac:dyDescent="0.25">
      <c r="A51" s="22">
        <v>46</v>
      </c>
      <c r="B51" s="1" t="s">
        <v>1331</v>
      </c>
      <c r="C51" s="22" t="s">
        <v>7</v>
      </c>
      <c r="D51" s="22" t="s">
        <v>977</v>
      </c>
      <c r="E51" s="27">
        <v>3</v>
      </c>
      <c r="F51" s="16">
        <v>2</v>
      </c>
      <c r="G51" s="16" t="s">
        <v>1429</v>
      </c>
      <c r="H51" s="22" t="s">
        <v>1813</v>
      </c>
      <c r="I51" s="22" t="s">
        <v>104</v>
      </c>
      <c r="J51" s="22" t="s">
        <v>25</v>
      </c>
      <c r="K51" s="22" t="s">
        <v>104</v>
      </c>
      <c r="L51" s="22" t="s">
        <v>1815</v>
      </c>
      <c r="M51" s="22" t="s">
        <v>1734</v>
      </c>
      <c r="N51" s="22" t="s">
        <v>282</v>
      </c>
      <c r="P51" s="2" t="str">
        <f>LEFT(Table7[[#This Row],['[4']]],FIND(" ",Table7[[#This Row],['[4']]],1)-1)</f>
        <v>200</v>
      </c>
      <c r="Q51" s="2" t="str">
        <f>MID(Table7[[#This Row],['[4']]],FIND("x",Table7[[#This Row],['[4']]],1)+2,FIND("x",Table7[[#This Row],['[4']]],7)-(FIND("x",Table7[[#This Row],['[4']]],1)+2))</f>
        <v xml:space="preserve">450 </v>
      </c>
      <c r="R51" s="2" t="str">
        <f>RIGHT(Table7[[#This Row],['[4']]],LEN(Table7[[#This Row],['[4']]])-(FIND("x",Table7[[#This Row],['[4']]],7)+1))</f>
        <v>400</v>
      </c>
      <c r="S51" s="2"/>
      <c r="T51" s="2">
        <f t="shared" si="0"/>
        <v>3.5999999999999997E-2</v>
      </c>
    </row>
    <row r="52" spans="1:20" ht="30" x14ac:dyDescent="0.25">
      <c r="A52" s="22">
        <v>47</v>
      </c>
      <c r="B52" s="1" t="s">
        <v>1816</v>
      </c>
      <c r="C52" s="22" t="s">
        <v>11</v>
      </c>
      <c r="D52" s="22" t="s">
        <v>297</v>
      </c>
      <c r="E52" s="27">
        <v>30</v>
      </c>
      <c r="F52" s="16">
        <v>40</v>
      </c>
      <c r="G52" s="16" t="s">
        <v>1429</v>
      </c>
      <c r="H52" s="22" t="s">
        <v>1813</v>
      </c>
      <c r="I52" s="22" t="s">
        <v>104</v>
      </c>
      <c r="J52" s="22" t="s">
        <v>25</v>
      </c>
      <c r="K52" s="22" t="s">
        <v>104</v>
      </c>
      <c r="L52" s="22" t="s">
        <v>1128</v>
      </c>
      <c r="M52" s="22" t="s">
        <v>1734</v>
      </c>
      <c r="N52" s="22" t="s">
        <v>282</v>
      </c>
      <c r="P52" s="2" t="str">
        <f>LEFT(Table7[[#This Row],['[4']]],FIND(" ",Table7[[#This Row],['[4']]],1)-1)</f>
        <v>620</v>
      </c>
      <c r="Q52" s="2" t="str">
        <f>MID(Table7[[#This Row],['[4']]],FIND("x",Table7[[#This Row],['[4']]],1)+2,FIND("x",Table7[[#This Row],['[4']]],7)-(FIND("x",Table7[[#This Row],['[4']]],1)+2))</f>
        <v xml:space="preserve">370 </v>
      </c>
      <c r="R52" s="2" t="str">
        <f>RIGHT(Table7[[#This Row],['[4']]],LEN(Table7[[#This Row],['[4']]])-(FIND("x",Table7[[#This Row],['[4']]],7)+1))</f>
        <v>340</v>
      </c>
      <c r="S52" s="2"/>
      <c r="T52" s="2">
        <f t="shared" ref="T52" si="1">P52*Q52*R52/1000000000</f>
        <v>7.7995999999999996E-2</v>
      </c>
    </row>
    <row r="53" spans="1:20" ht="28.5" x14ac:dyDescent="0.25">
      <c r="A53" s="39"/>
      <c r="B53" s="1" t="s">
        <v>810</v>
      </c>
      <c r="C53" s="31"/>
      <c r="D53" s="31" t="str">
        <f>CONCATENATE(ROUND(SUMPRODUCT(Table7['[6']],T6:T52),2)," m3")</f>
        <v>26,56 m3</v>
      </c>
      <c r="E53" s="31" t="str">
        <f>CONCATENATE(ROUND(SUMPRODUCT(Table7['[5']],Table7['[6']]),0)," kg")</f>
        <v>5219 kg</v>
      </c>
      <c r="F53" s="16">
        <f>SUBTOTAL(109,Table7['[6']])</f>
        <v>93</v>
      </c>
      <c r="G53" s="16"/>
      <c r="H53" s="31"/>
      <c r="I53" s="31"/>
      <c r="J53" s="31"/>
      <c r="K53" s="31"/>
      <c r="L53" s="31"/>
      <c r="M53" s="31"/>
      <c r="N53" s="31"/>
    </row>
  </sheetData>
  <mergeCells count="12">
    <mergeCell ref="M3:M4"/>
    <mergeCell ref="N3:N4"/>
    <mergeCell ref="A1:N1"/>
    <mergeCell ref="A3:A4"/>
    <mergeCell ref="B3:B4"/>
    <mergeCell ref="C3:C4"/>
    <mergeCell ref="D3:D4"/>
    <mergeCell ref="E3:E4"/>
    <mergeCell ref="F3:F4"/>
    <mergeCell ref="G3:G4"/>
    <mergeCell ref="H3:J3"/>
    <mergeCell ref="K3:L3"/>
  </mergeCells>
  <pageMargins left="0.78740157480314965" right="0.39370078740157483" top="0.78740157480314965" bottom="0.78740157480314965" header="0.39370078740157483" footer="0.39370078740157483"/>
  <pageSetup paperSize="9" scale="48" fitToHeight="0" orientation="portrait" r:id="rId1"/>
  <ignoredErrors>
    <ignoredError sqref="I6:L52" numberStoredAsText="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267"/>
  <sheetViews>
    <sheetView zoomScaleNormal="100" zoomScaleSheetLayoutView="100" workbookViewId="0">
      <pane ySplit="5" topLeftCell="A6" activePane="bottomLeft" state="frozen"/>
      <selection pane="bottomLeft" activeCell="A6" sqref="A6"/>
    </sheetView>
  </sheetViews>
  <sheetFormatPr defaultColWidth="8.85546875" defaultRowHeight="15" x14ac:dyDescent="0.25"/>
  <cols>
    <col min="1" max="1" width="10.42578125" style="1" customWidth="1"/>
    <col min="2" max="2" width="24.140625" style="1" customWidth="1"/>
    <col min="3" max="3" width="12.140625" style="1" customWidth="1"/>
    <col min="4" max="4" width="16.85546875" style="1" customWidth="1"/>
    <col min="5" max="7" width="10.42578125" style="1" customWidth="1"/>
    <col min="8" max="8" width="11.28515625" style="1" customWidth="1"/>
    <col min="9" max="10" width="10.42578125" style="1" customWidth="1"/>
    <col min="11" max="12" width="11.42578125" style="1" customWidth="1"/>
    <col min="13" max="13" width="12.5703125" style="1" customWidth="1"/>
    <col min="14" max="14" width="24.7109375" style="1" customWidth="1"/>
    <col min="15" max="15" width="8.85546875" style="1"/>
    <col min="16" max="19" width="0" style="1" hidden="1" customWidth="1"/>
    <col min="20" max="20" width="16.28515625" style="1" hidden="1" customWidth="1"/>
    <col min="21" max="16384" width="8.85546875" style="1"/>
  </cols>
  <sheetData>
    <row r="1" spans="1:20" ht="18.75" x14ac:dyDescent="0.25">
      <c r="A1" s="47" t="str">
        <f>KOPSAVILKUMS!B14</f>
        <v>Šķūņu iela 4</v>
      </c>
      <c r="B1" s="47"/>
      <c r="C1" s="47"/>
      <c r="D1" s="47"/>
      <c r="E1" s="47"/>
      <c r="F1" s="47"/>
      <c r="G1" s="47"/>
      <c r="H1" s="47"/>
      <c r="I1" s="47"/>
      <c r="J1" s="47"/>
      <c r="K1" s="47"/>
      <c r="L1" s="47"/>
      <c r="M1" s="47"/>
      <c r="N1" s="47"/>
    </row>
    <row r="2" spans="1:20" x14ac:dyDescent="0.25">
      <c r="A2" s="31"/>
      <c r="B2" s="31"/>
      <c r="C2" s="31"/>
      <c r="D2" s="31"/>
      <c r="E2" s="31"/>
      <c r="F2" s="31"/>
      <c r="G2" s="31"/>
      <c r="H2" s="31"/>
      <c r="I2" s="31"/>
      <c r="J2" s="31"/>
      <c r="K2" s="31"/>
      <c r="L2" s="31"/>
      <c r="M2" s="31"/>
      <c r="N2" s="31"/>
    </row>
    <row r="3" spans="1:20" s="13" customFormat="1" ht="30" x14ac:dyDescent="0.25">
      <c r="A3" s="48" t="s">
        <v>270</v>
      </c>
      <c r="B3" s="48" t="s">
        <v>2061</v>
      </c>
      <c r="C3" s="48" t="s">
        <v>6</v>
      </c>
      <c r="D3" s="48" t="s">
        <v>271</v>
      </c>
      <c r="E3" s="48" t="s">
        <v>17</v>
      </c>
      <c r="F3" s="48" t="s">
        <v>272</v>
      </c>
      <c r="G3" s="48" t="s">
        <v>279</v>
      </c>
      <c r="H3" s="49" t="s">
        <v>2060</v>
      </c>
      <c r="I3" s="49"/>
      <c r="J3" s="49"/>
      <c r="K3" s="49" t="s">
        <v>4</v>
      </c>
      <c r="L3" s="49"/>
      <c r="M3" s="48" t="s">
        <v>273</v>
      </c>
      <c r="N3" s="48" t="s">
        <v>274</v>
      </c>
      <c r="O3" s="1" t="s">
        <v>275</v>
      </c>
    </row>
    <row r="4" spans="1:20" s="13" customFormat="1" x14ac:dyDescent="0.25">
      <c r="A4" s="48"/>
      <c r="B4" s="48"/>
      <c r="C4" s="48"/>
      <c r="D4" s="48"/>
      <c r="E4" s="48"/>
      <c r="F4" s="48"/>
      <c r="G4" s="48"/>
      <c r="H4" s="15" t="s">
        <v>1</v>
      </c>
      <c r="I4" s="15" t="s">
        <v>2</v>
      </c>
      <c r="J4" s="15" t="s">
        <v>3</v>
      </c>
      <c r="K4" s="15" t="s">
        <v>2</v>
      </c>
      <c r="L4" s="15" t="s">
        <v>3</v>
      </c>
      <c r="M4" s="48"/>
      <c r="N4" s="48"/>
      <c r="O4" s="1"/>
    </row>
    <row r="5" spans="1:20" s="13" customFormat="1" x14ac:dyDescent="0.25">
      <c r="A5" s="14" t="s">
        <v>797</v>
      </c>
      <c r="B5" s="14" t="s">
        <v>798</v>
      </c>
      <c r="C5" s="14" t="s">
        <v>799</v>
      </c>
      <c r="D5" s="14" t="s">
        <v>800</v>
      </c>
      <c r="E5" s="14" t="s">
        <v>801</v>
      </c>
      <c r="F5" s="14" t="s">
        <v>802</v>
      </c>
      <c r="G5" s="14" t="s">
        <v>803</v>
      </c>
      <c r="H5" s="14" t="s">
        <v>804</v>
      </c>
      <c r="I5" s="14" t="s">
        <v>805</v>
      </c>
      <c r="J5" s="14" t="s">
        <v>806</v>
      </c>
      <c r="K5" s="14" t="s">
        <v>807</v>
      </c>
      <c r="L5" s="14" t="s">
        <v>808</v>
      </c>
      <c r="M5" s="14" t="s">
        <v>809</v>
      </c>
      <c r="N5" s="14" t="s">
        <v>1426</v>
      </c>
      <c r="O5" s="1"/>
    </row>
    <row r="6" spans="1:20" ht="30" x14ac:dyDescent="0.25">
      <c r="A6" s="13">
        <v>1</v>
      </c>
      <c r="B6" s="1" t="s">
        <v>1434</v>
      </c>
      <c r="C6" s="13" t="s">
        <v>9</v>
      </c>
      <c r="D6" s="13" t="s">
        <v>1838</v>
      </c>
      <c r="E6" s="13">
        <v>80</v>
      </c>
      <c r="F6" s="16">
        <v>1</v>
      </c>
      <c r="G6" s="16" t="s">
        <v>268</v>
      </c>
      <c r="H6" s="13" t="s">
        <v>1435</v>
      </c>
      <c r="I6" s="13" t="s">
        <v>25</v>
      </c>
      <c r="J6" s="13" t="s">
        <v>248</v>
      </c>
      <c r="K6" s="13" t="s">
        <v>142</v>
      </c>
      <c r="L6" s="13" t="s">
        <v>1436</v>
      </c>
      <c r="M6" s="13" t="s">
        <v>1437</v>
      </c>
      <c r="N6" s="13" t="s">
        <v>1438</v>
      </c>
      <c r="O6" s="1" t="s">
        <v>275</v>
      </c>
      <c r="P6" s="2" t="str">
        <f>LEFT(Table8[[#This Row],['[4']]],FIND(" ",Table8[[#This Row],['[4']]],1)-1)</f>
        <v>250</v>
      </c>
      <c r="Q6" s="2" t="str">
        <f>MID(Table8[[#This Row],['[4']]],FIND("x",Table8[[#This Row],['[4']]],1)+2,FIND("x",Table8[[#This Row],['[4']]],7)-(FIND("x",Table8[[#This Row],['[4']]],1)+2))</f>
        <v xml:space="preserve">1000 </v>
      </c>
      <c r="R6" s="2" t="str">
        <f>RIGHT(Table8[[#This Row],['[4']]],LEN(Table8[[#This Row],['[4']]])-(FIND("x",Table8[[#This Row],['[4']]],7)+1))</f>
        <v>350</v>
      </c>
      <c r="S6" s="2"/>
      <c r="T6" s="2">
        <f t="shared" ref="T6:T69" si="0">P6*Q6*R6/1000000000</f>
        <v>8.7499999999999994E-2</v>
      </c>
    </row>
    <row r="7" spans="1:20" ht="30" x14ac:dyDescent="0.25">
      <c r="A7" s="13">
        <v>2</v>
      </c>
      <c r="B7" s="1" t="s">
        <v>1439</v>
      </c>
      <c r="C7" s="13" t="s">
        <v>9</v>
      </c>
      <c r="D7" s="13" t="s">
        <v>1839</v>
      </c>
      <c r="E7" s="13">
        <v>200</v>
      </c>
      <c r="F7" s="16">
        <v>1</v>
      </c>
      <c r="G7" s="16" t="s">
        <v>268</v>
      </c>
      <c r="H7" s="13" t="s">
        <v>1435</v>
      </c>
      <c r="I7" s="13" t="s">
        <v>25</v>
      </c>
      <c r="J7" s="13" t="s">
        <v>248</v>
      </c>
      <c r="K7" s="13" t="s">
        <v>142</v>
      </c>
      <c r="L7" s="13" t="s">
        <v>1440</v>
      </c>
      <c r="M7" s="13" t="s">
        <v>1437</v>
      </c>
      <c r="N7" s="13" t="s">
        <v>1438</v>
      </c>
      <c r="O7" s="1" t="s">
        <v>275</v>
      </c>
      <c r="P7" s="2" t="str">
        <f>LEFT(Table8[[#This Row],['[4']]],FIND(" ",Table8[[#This Row],['[4']]],1)-1)</f>
        <v>500</v>
      </c>
      <c r="Q7" s="2" t="str">
        <f>MID(Table8[[#This Row],['[4']]],FIND("x",Table8[[#This Row],['[4']]],1)+2,FIND("x",Table8[[#This Row],['[4']]],7)-(FIND("x",Table8[[#This Row],['[4']]],1)+2))</f>
        <v xml:space="preserve">2000 </v>
      </c>
      <c r="R7" s="2" t="str">
        <f>RIGHT(Table8[[#This Row],['[4']]],LEN(Table8[[#This Row],['[4']]])-(FIND("x",Table8[[#This Row],['[4']]],7)+1))</f>
        <v>750</v>
      </c>
      <c r="S7" s="2"/>
      <c r="T7" s="2">
        <f t="shared" si="0"/>
        <v>0.75</v>
      </c>
    </row>
    <row r="8" spans="1:20" ht="30" x14ac:dyDescent="0.25">
      <c r="A8" s="13">
        <v>3</v>
      </c>
      <c r="B8" s="1" t="s">
        <v>1441</v>
      </c>
      <c r="C8" s="13" t="s">
        <v>9</v>
      </c>
      <c r="D8" s="13" t="s">
        <v>1581</v>
      </c>
      <c r="E8" s="13">
        <v>20</v>
      </c>
      <c r="F8" s="16">
        <v>5</v>
      </c>
      <c r="G8" s="16" t="s">
        <v>268</v>
      </c>
      <c r="H8" s="13" t="s">
        <v>1435</v>
      </c>
      <c r="I8" s="13" t="s">
        <v>25</v>
      </c>
      <c r="J8" s="13" t="s">
        <v>248</v>
      </c>
      <c r="K8" s="13" t="s">
        <v>142</v>
      </c>
      <c r="L8" s="13" t="s">
        <v>1436</v>
      </c>
      <c r="M8" s="13" t="s">
        <v>1437</v>
      </c>
      <c r="N8" s="13" t="s">
        <v>1438</v>
      </c>
      <c r="O8" s="1" t="s">
        <v>275</v>
      </c>
      <c r="P8" s="2" t="str">
        <f>LEFT(Table8[[#This Row],['[4']]],FIND(" ",Table8[[#This Row],['[4']]],1)-1)</f>
        <v>340</v>
      </c>
      <c r="Q8" s="2" t="str">
        <f>MID(Table8[[#This Row],['[4']]],FIND("x",Table8[[#This Row],['[4']]],1)+2,FIND("x",Table8[[#This Row],['[4']]],7)-(FIND("x",Table8[[#This Row],['[4']]],1)+2))</f>
        <v xml:space="preserve">620 </v>
      </c>
      <c r="R8" s="2" t="str">
        <f>RIGHT(Table8[[#This Row],['[4']]],LEN(Table8[[#This Row],['[4']]])-(FIND("x",Table8[[#This Row],['[4']]],7)+1))</f>
        <v>370</v>
      </c>
      <c r="S8" s="2"/>
      <c r="T8" s="2">
        <f t="shared" si="0"/>
        <v>7.7995999999999996E-2</v>
      </c>
    </row>
    <row r="9" spans="1:20" ht="60" x14ac:dyDescent="0.25">
      <c r="A9" s="31">
        <v>4</v>
      </c>
      <c r="B9" s="1" t="s">
        <v>1442</v>
      </c>
      <c r="C9" s="13" t="s">
        <v>9</v>
      </c>
      <c r="D9" s="13" t="s">
        <v>1840</v>
      </c>
      <c r="E9" s="13">
        <v>50</v>
      </c>
      <c r="F9" s="16">
        <v>1</v>
      </c>
      <c r="G9" s="16" t="s">
        <v>268</v>
      </c>
      <c r="H9" s="13" t="s">
        <v>1435</v>
      </c>
      <c r="I9" s="13" t="s">
        <v>25</v>
      </c>
      <c r="J9" s="13" t="s">
        <v>248</v>
      </c>
      <c r="K9" s="13" t="s">
        <v>142</v>
      </c>
      <c r="L9" s="13" t="s">
        <v>1436</v>
      </c>
      <c r="M9" s="13" t="s">
        <v>1437</v>
      </c>
      <c r="N9" s="13" t="s">
        <v>1438</v>
      </c>
      <c r="O9" s="1" t="s">
        <v>275</v>
      </c>
      <c r="P9" s="2" t="str">
        <f>LEFT(Table8[[#This Row],['[4']]],FIND(" ",Table8[[#This Row],['[4']]],1)-1)</f>
        <v>700</v>
      </c>
      <c r="Q9" s="2" t="str">
        <f>MID(Table8[[#This Row],['[4']]],FIND("x",Table8[[#This Row],['[4']]],1)+2,FIND("x",Table8[[#This Row],['[4']]],7)-(FIND("x",Table8[[#This Row],['[4']]],1)+2))</f>
        <v xml:space="preserve">1200 </v>
      </c>
      <c r="R9" s="2" t="str">
        <f>RIGHT(Table8[[#This Row],['[4']]],LEN(Table8[[#This Row],['[4']]])-(FIND("x",Table8[[#This Row],['[4']]],7)+1))</f>
        <v>900</v>
      </c>
      <c r="S9" s="2"/>
      <c r="T9" s="2">
        <f t="shared" si="0"/>
        <v>0.75600000000000001</v>
      </c>
    </row>
    <row r="10" spans="1:20" ht="30" x14ac:dyDescent="0.25">
      <c r="A10" s="31">
        <v>5</v>
      </c>
      <c r="B10" s="1" t="s">
        <v>1443</v>
      </c>
      <c r="C10" s="13" t="s">
        <v>9</v>
      </c>
      <c r="D10" s="13" t="s">
        <v>1425</v>
      </c>
      <c r="E10" s="13">
        <v>10</v>
      </c>
      <c r="F10" s="16">
        <v>3</v>
      </c>
      <c r="G10" s="16" t="s">
        <v>268</v>
      </c>
      <c r="H10" s="13" t="s">
        <v>1435</v>
      </c>
      <c r="I10" s="13" t="s">
        <v>25</v>
      </c>
      <c r="J10" s="13" t="s">
        <v>248</v>
      </c>
      <c r="K10" s="13" t="s">
        <v>142</v>
      </c>
      <c r="L10" s="13" t="s">
        <v>1444</v>
      </c>
      <c r="M10" s="13" t="s">
        <v>1437</v>
      </c>
      <c r="N10" s="13" t="s">
        <v>1438</v>
      </c>
      <c r="O10" s="1" t="s">
        <v>275</v>
      </c>
      <c r="P10" s="2" t="str">
        <f>LEFT(Table8[[#This Row],['[4']]],FIND(" ",Table8[[#This Row],['[4']]],1)-1)</f>
        <v>400</v>
      </c>
      <c r="Q10" s="2" t="str">
        <f>MID(Table8[[#This Row],['[4']]],FIND("x",Table8[[#This Row],['[4']]],1)+2,FIND("x",Table8[[#This Row],['[4']]],7)-(FIND("x",Table8[[#This Row],['[4']]],1)+2))</f>
        <v xml:space="preserve">300 </v>
      </c>
      <c r="R10" s="2" t="str">
        <f>RIGHT(Table8[[#This Row],['[4']]],LEN(Table8[[#This Row],['[4']]])-(FIND("x",Table8[[#This Row],['[4']]],7)+1))</f>
        <v>300</v>
      </c>
      <c r="S10" s="2"/>
      <c r="T10" s="2">
        <f t="shared" si="0"/>
        <v>3.5999999999999997E-2</v>
      </c>
    </row>
    <row r="11" spans="1:20" ht="30" x14ac:dyDescent="0.25">
      <c r="A11" s="31">
        <v>6</v>
      </c>
      <c r="B11" s="1" t="s">
        <v>1445</v>
      </c>
      <c r="C11" s="13" t="s">
        <v>12</v>
      </c>
      <c r="D11" s="13" t="s">
        <v>1581</v>
      </c>
      <c r="E11" s="13">
        <v>50</v>
      </c>
      <c r="F11" s="16">
        <v>10</v>
      </c>
      <c r="G11" s="16" t="s">
        <v>268</v>
      </c>
      <c r="H11" s="13" t="s">
        <v>1435</v>
      </c>
      <c r="I11" s="13" t="s">
        <v>25</v>
      </c>
      <c r="J11" s="13" t="s">
        <v>248</v>
      </c>
      <c r="K11" s="13" t="s">
        <v>142</v>
      </c>
      <c r="L11" s="13" t="s">
        <v>1444</v>
      </c>
      <c r="M11" s="13" t="s">
        <v>1437</v>
      </c>
      <c r="N11" s="13" t="s">
        <v>1438</v>
      </c>
      <c r="O11" s="1" t="s">
        <v>275</v>
      </c>
      <c r="P11" s="2" t="str">
        <f>LEFT(Table8[[#This Row],['[4']]],FIND(" ",Table8[[#This Row],['[4']]],1)-1)</f>
        <v>340</v>
      </c>
      <c r="Q11" s="2" t="str">
        <f>MID(Table8[[#This Row],['[4']]],FIND("x",Table8[[#This Row],['[4']]],1)+2,FIND("x",Table8[[#This Row],['[4']]],7)-(FIND("x",Table8[[#This Row],['[4']]],1)+2))</f>
        <v xml:space="preserve">620 </v>
      </c>
      <c r="R11" s="2" t="str">
        <f>RIGHT(Table8[[#This Row],['[4']]],LEN(Table8[[#This Row],['[4']]])-(FIND("x",Table8[[#This Row],['[4']]],7)+1))</f>
        <v>370</v>
      </c>
      <c r="S11" s="2"/>
      <c r="T11" s="2">
        <f t="shared" si="0"/>
        <v>7.7995999999999996E-2</v>
      </c>
    </row>
    <row r="12" spans="1:20" ht="30" x14ac:dyDescent="0.25">
      <c r="A12" s="31">
        <v>7</v>
      </c>
      <c r="B12" s="1" t="s">
        <v>1446</v>
      </c>
      <c r="C12" s="13" t="s">
        <v>16</v>
      </c>
      <c r="D12" s="13" t="s">
        <v>1581</v>
      </c>
      <c r="E12" s="13">
        <v>20</v>
      </c>
      <c r="F12" s="16">
        <v>2</v>
      </c>
      <c r="G12" s="16" t="s">
        <v>268</v>
      </c>
      <c r="H12" s="13" t="s">
        <v>1435</v>
      </c>
      <c r="I12" s="13" t="s">
        <v>25</v>
      </c>
      <c r="J12" s="13" t="s">
        <v>248</v>
      </c>
      <c r="K12" s="13" t="s">
        <v>142</v>
      </c>
      <c r="L12" s="13" t="s">
        <v>1444</v>
      </c>
      <c r="M12" s="13" t="s">
        <v>1437</v>
      </c>
      <c r="N12" s="13" t="s">
        <v>1438</v>
      </c>
      <c r="O12" s="1" t="s">
        <v>275</v>
      </c>
      <c r="P12" s="2" t="str">
        <f>LEFT(Table8[[#This Row],['[4']]],FIND(" ",Table8[[#This Row],['[4']]],1)-1)</f>
        <v>340</v>
      </c>
      <c r="Q12" s="2" t="str">
        <f>MID(Table8[[#This Row],['[4']]],FIND("x",Table8[[#This Row],['[4']]],1)+2,FIND("x",Table8[[#This Row],['[4']]],7)-(FIND("x",Table8[[#This Row],['[4']]],1)+2))</f>
        <v xml:space="preserve">620 </v>
      </c>
      <c r="R12" s="2" t="str">
        <f>RIGHT(Table8[[#This Row],['[4']]],LEN(Table8[[#This Row],['[4']]])-(FIND("x",Table8[[#This Row],['[4']]],7)+1))</f>
        <v>370</v>
      </c>
      <c r="S12" s="2"/>
      <c r="T12" s="2">
        <f t="shared" si="0"/>
        <v>7.7995999999999996E-2</v>
      </c>
    </row>
    <row r="13" spans="1:20" ht="30" x14ac:dyDescent="0.25">
      <c r="A13" s="31">
        <v>8</v>
      </c>
      <c r="B13" s="1" t="s">
        <v>1447</v>
      </c>
      <c r="C13" s="13" t="s">
        <v>13</v>
      </c>
      <c r="D13" s="13" t="s">
        <v>1581</v>
      </c>
      <c r="E13" s="13">
        <v>50</v>
      </c>
      <c r="F13" s="16">
        <v>15</v>
      </c>
      <c r="G13" s="16" t="s">
        <v>268</v>
      </c>
      <c r="H13" s="13" t="s">
        <v>1435</v>
      </c>
      <c r="I13" s="13" t="s">
        <v>25</v>
      </c>
      <c r="J13" s="13" t="s">
        <v>248</v>
      </c>
      <c r="K13" s="13" t="s">
        <v>142</v>
      </c>
      <c r="L13" s="13" t="s">
        <v>1444</v>
      </c>
      <c r="M13" s="13" t="s">
        <v>1437</v>
      </c>
      <c r="N13" s="13" t="s">
        <v>1438</v>
      </c>
      <c r="O13" s="1" t="s">
        <v>275</v>
      </c>
      <c r="P13" s="2" t="str">
        <f>LEFT(Table8[[#This Row],['[4']]],FIND(" ",Table8[[#This Row],['[4']]],1)-1)</f>
        <v>340</v>
      </c>
      <c r="Q13" s="2" t="str">
        <f>MID(Table8[[#This Row],['[4']]],FIND("x",Table8[[#This Row],['[4']]],1)+2,FIND("x",Table8[[#This Row],['[4']]],7)-(FIND("x",Table8[[#This Row],['[4']]],1)+2))</f>
        <v xml:space="preserve">620 </v>
      </c>
      <c r="R13" s="2" t="str">
        <f>RIGHT(Table8[[#This Row],['[4']]],LEN(Table8[[#This Row],['[4']]])-(FIND("x",Table8[[#This Row],['[4']]],7)+1))</f>
        <v>370</v>
      </c>
      <c r="S13" s="2"/>
      <c r="T13" s="2">
        <f t="shared" si="0"/>
        <v>7.7995999999999996E-2</v>
      </c>
    </row>
    <row r="14" spans="1:20" ht="30" x14ac:dyDescent="0.25">
      <c r="A14" s="31">
        <v>9</v>
      </c>
      <c r="B14" s="1" t="s">
        <v>164</v>
      </c>
      <c r="C14" s="13" t="s">
        <v>8</v>
      </c>
      <c r="D14" s="13" t="s">
        <v>1841</v>
      </c>
      <c r="E14" s="13">
        <v>30</v>
      </c>
      <c r="F14" s="16">
        <v>1</v>
      </c>
      <c r="G14" s="16" t="s">
        <v>268</v>
      </c>
      <c r="H14" s="13" t="s">
        <v>1435</v>
      </c>
      <c r="I14" s="13" t="s">
        <v>25</v>
      </c>
      <c r="J14" s="13" t="s">
        <v>248</v>
      </c>
      <c r="K14" s="13" t="s">
        <v>142</v>
      </c>
      <c r="L14" s="13" t="s">
        <v>1448</v>
      </c>
      <c r="M14" s="13" t="s">
        <v>1437</v>
      </c>
      <c r="N14" s="13" t="s">
        <v>282</v>
      </c>
      <c r="O14" s="1" t="s">
        <v>275</v>
      </c>
      <c r="P14" s="2" t="str">
        <f>LEFT(Table8[[#This Row],['[4']]],FIND(" ",Table8[[#This Row],['[4']]],1)-1)</f>
        <v>2000</v>
      </c>
      <c r="Q14" s="2" t="str">
        <f>MID(Table8[[#This Row],['[4']]],FIND("x",Table8[[#This Row],['[4']]],1)+2,FIND("x",Table8[[#This Row],['[4']]],7)-(FIND("x",Table8[[#This Row],['[4']]],1)+2))</f>
        <v xml:space="preserve">800 </v>
      </c>
      <c r="R14" s="2" t="str">
        <f>RIGHT(Table8[[#This Row],['[4']]],LEN(Table8[[#This Row],['[4']]])-(FIND("x",Table8[[#This Row],['[4']]],7)+1))</f>
        <v>300</v>
      </c>
      <c r="S14" s="2"/>
      <c r="T14" s="2">
        <f t="shared" si="0"/>
        <v>0.48</v>
      </c>
    </row>
    <row r="15" spans="1:20" ht="30" x14ac:dyDescent="0.25">
      <c r="A15" s="31">
        <v>10</v>
      </c>
      <c r="B15" s="1" t="s">
        <v>1449</v>
      </c>
      <c r="C15" s="13" t="s">
        <v>8</v>
      </c>
      <c r="D15" s="13" t="s">
        <v>1842</v>
      </c>
      <c r="E15" s="13">
        <v>7</v>
      </c>
      <c r="F15" s="16">
        <v>2</v>
      </c>
      <c r="G15" s="16" t="s">
        <v>268</v>
      </c>
      <c r="H15" s="13" t="s">
        <v>1435</v>
      </c>
      <c r="I15" s="13" t="s">
        <v>25</v>
      </c>
      <c r="J15" s="13" t="s">
        <v>248</v>
      </c>
      <c r="K15" s="13" t="s">
        <v>142</v>
      </c>
      <c r="L15" s="13" t="s">
        <v>1448</v>
      </c>
      <c r="M15" s="13" t="s">
        <v>1437</v>
      </c>
      <c r="N15" s="13" t="s">
        <v>282</v>
      </c>
      <c r="O15" s="1" t="s">
        <v>275</v>
      </c>
      <c r="P15" s="2" t="str">
        <f>LEFT(Table8[[#This Row],['[4']]],FIND(" ",Table8[[#This Row],['[4']]],1)-1)</f>
        <v>650</v>
      </c>
      <c r="Q15" s="2" t="str">
        <f>MID(Table8[[#This Row],['[4']]],FIND("x",Table8[[#This Row],['[4']]],1)+2,FIND("x",Table8[[#This Row],['[4']]],7)-(FIND("x",Table8[[#This Row],['[4']]],1)+2))</f>
        <v xml:space="preserve">720 </v>
      </c>
      <c r="R15" s="2" t="str">
        <f>RIGHT(Table8[[#This Row],['[4']]],LEN(Table8[[#This Row],['[4']]])-(FIND("x",Table8[[#This Row],['[4']]],7)+1))</f>
        <v>1000</v>
      </c>
      <c r="S15" s="2"/>
      <c r="T15" s="2">
        <f t="shared" si="0"/>
        <v>0.46800000000000003</v>
      </c>
    </row>
    <row r="16" spans="1:20" ht="30" x14ac:dyDescent="0.25">
      <c r="A16" s="31">
        <v>11</v>
      </c>
      <c r="B16" s="1" t="s">
        <v>1450</v>
      </c>
      <c r="C16" s="13" t="s">
        <v>7</v>
      </c>
      <c r="D16" s="13" t="s">
        <v>1843</v>
      </c>
      <c r="E16" s="13">
        <v>8</v>
      </c>
      <c r="F16" s="16">
        <v>2</v>
      </c>
      <c r="G16" s="16" t="s">
        <v>268</v>
      </c>
      <c r="H16" s="13" t="s">
        <v>1435</v>
      </c>
      <c r="I16" s="13" t="s">
        <v>25</v>
      </c>
      <c r="J16" s="13" t="s">
        <v>248</v>
      </c>
      <c r="K16" s="13" t="s">
        <v>142</v>
      </c>
      <c r="L16" s="13" t="s">
        <v>1448</v>
      </c>
      <c r="M16" s="13" t="s">
        <v>1437</v>
      </c>
      <c r="N16" s="13" t="s">
        <v>1438</v>
      </c>
      <c r="O16" s="1" t="s">
        <v>275</v>
      </c>
      <c r="P16" s="2" t="str">
        <f>LEFT(Table8[[#This Row],['[4']]],FIND(" ",Table8[[#This Row],['[4']]],1)-1)</f>
        <v>150</v>
      </c>
      <c r="Q16" s="2" t="str">
        <f>MID(Table8[[#This Row],['[4']]],FIND("x",Table8[[#This Row],['[4']]],1)+2,FIND("x",Table8[[#This Row],['[4']]],7)-(FIND("x",Table8[[#This Row],['[4']]],1)+2))</f>
        <v xml:space="preserve">400 </v>
      </c>
      <c r="R16" s="2" t="str">
        <f>RIGHT(Table8[[#This Row],['[4']]],LEN(Table8[[#This Row],['[4']]])-(FIND("x",Table8[[#This Row],['[4']]],7)+1))</f>
        <v>350</v>
      </c>
      <c r="S16" s="2"/>
      <c r="T16" s="2">
        <f t="shared" si="0"/>
        <v>2.1000000000000001E-2</v>
      </c>
    </row>
    <row r="17" spans="1:20" ht="30" x14ac:dyDescent="0.25">
      <c r="A17" s="31">
        <v>12</v>
      </c>
      <c r="B17" s="1" t="s">
        <v>1451</v>
      </c>
      <c r="C17" s="13" t="s">
        <v>11</v>
      </c>
      <c r="D17" s="13" t="s">
        <v>1581</v>
      </c>
      <c r="E17" s="13">
        <v>40</v>
      </c>
      <c r="F17" s="16">
        <v>2</v>
      </c>
      <c r="G17" s="16" t="s">
        <v>268</v>
      </c>
      <c r="H17" s="13" t="s">
        <v>1435</v>
      </c>
      <c r="I17" s="13" t="s">
        <v>25</v>
      </c>
      <c r="J17" s="13" t="s">
        <v>248</v>
      </c>
      <c r="K17" s="13" t="s">
        <v>142</v>
      </c>
      <c r="L17" s="13" t="s">
        <v>1448</v>
      </c>
      <c r="M17" s="13" t="s">
        <v>1437</v>
      </c>
      <c r="N17" s="13" t="s">
        <v>282</v>
      </c>
      <c r="O17" s="1" t="s">
        <v>275</v>
      </c>
      <c r="P17" s="2" t="str">
        <f>LEFT(Table8[[#This Row],['[4']]],FIND(" ",Table8[[#This Row],['[4']]],1)-1)</f>
        <v>340</v>
      </c>
      <c r="Q17" s="2" t="str">
        <f>MID(Table8[[#This Row],['[4']]],FIND("x",Table8[[#This Row],['[4']]],1)+2,FIND("x",Table8[[#This Row],['[4']]],7)-(FIND("x",Table8[[#This Row],['[4']]],1)+2))</f>
        <v xml:space="preserve">620 </v>
      </c>
      <c r="R17" s="2" t="str">
        <f>RIGHT(Table8[[#This Row],['[4']]],LEN(Table8[[#This Row],['[4']]])-(FIND("x",Table8[[#This Row],['[4']]],7)+1))</f>
        <v>370</v>
      </c>
      <c r="S17" s="2"/>
      <c r="T17" s="2">
        <f t="shared" si="0"/>
        <v>7.7995999999999996E-2</v>
      </c>
    </row>
    <row r="18" spans="1:20" ht="30" x14ac:dyDescent="0.25">
      <c r="A18" s="31">
        <v>13</v>
      </c>
      <c r="B18" s="1" t="s">
        <v>1452</v>
      </c>
      <c r="C18" s="13" t="s">
        <v>9</v>
      </c>
      <c r="D18" s="13" t="s">
        <v>1844</v>
      </c>
      <c r="E18" s="13">
        <v>100</v>
      </c>
      <c r="F18" s="16">
        <v>1</v>
      </c>
      <c r="G18" s="16" t="s">
        <v>268</v>
      </c>
      <c r="H18" s="13" t="s">
        <v>1435</v>
      </c>
      <c r="I18" s="13" t="s">
        <v>25</v>
      </c>
      <c r="J18" s="13" t="s">
        <v>113</v>
      </c>
      <c r="K18" s="13" t="s">
        <v>5</v>
      </c>
      <c r="L18" s="13" t="s">
        <v>1453</v>
      </c>
      <c r="M18" s="13" t="s">
        <v>1437</v>
      </c>
      <c r="N18" s="13" t="s">
        <v>1438</v>
      </c>
      <c r="O18" s="1" t="s">
        <v>275</v>
      </c>
      <c r="P18" s="2" t="str">
        <f>LEFT(Table8[[#This Row],['[4']]],FIND(" ",Table8[[#This Row],['[4']]],1)-1)</f>
        <v>900</v>
      </c>
      <c r="Q18" s="2" t="str">
        <f>MID(Table8[[#This Row],['[4']]],FIND("x",Table8[[#This Row],['[4']]],1)+2,FIND("x",Table8[[#This Row],['[4']]],7)-(FIND("x",Table8[[#This Row],['[4']]],1)+2))</f>
        <v xml:space="preserve">1600 </v>
      </c>
      <c r="R18" s="2" t="str">
        <f>RIGHT(Table8[[#This Row],['[4']]],LEN(Table8[[#This Row],['[4']]])-(FIND("x",Table8[[#This Row],['[4']]],7)+1))</f>
        <v>1700</v>
      </c>
      <c r="S18" s="2"/>
      <c r="T18" s="2">
        <f t="shared" si="0"/>
        <v>2.448</v>
      </c>
    </row>
    <row r="19" spans="1:20" ht="30" x14ac:dyDescent="0.25">
      <c r="A19" s="31">
        <v>14</v>
      </c>
      <c r="B19" s="1" t="s">
        <v>1454</v>
      </c>
      <c r="C19" s="13" t="s">
        <v>9</v>
      </c>
      <c r="D19" s="13" t="s">
        <v>1845</v>
      </c>
      <c r="E19" s="13">
        <v>100</v>
      </c>
      <c r="F19" s="16">
        <v>1</v>
      </c>
      <c r="G19" s="16" t="s">
        <v>268</v>
      </c>
      <c r="H19" s="13" t="s">
        <v>1435</v>
      </c>
      <c r="I19" s="13" t="s">
        <v>25</v>
      </c>
      <c r="J19" s="13" t="s">
        <v>113</v>
      </c>
      <c r="K19" s="13" t="s">
        <v>5</v>
      </c>
      <c r="L19" s="13" t="s">
        <v>1453</v>
      </c>
      <c r="M19" s="13" t="s">
        <v>1437</v>
      </c>
      <c r="N19" s="13" t="s">
        <v>1438</v>
      </c>
      <c r="O19" s="1" t="s">
        <v>275</v>
      </c>
      <c r="P19" s="2" t="str">
        <f>LEFT(Table8[[#This Row],['[4']]],FIND(" ",Table8[[#This Row],['[4']]],1)-1)</f>
        <v>900</v>
      </c>
      <c r="Q19" s="2" t="str">
        <f>MID(Table8[[#This Row],['[4']]],FIND("x",Table8[[#This Row],['[4']]],1)+2,FIND("x",Table8[[#This Row],['[4']]],7)-(FIND("x",Table8[[#This Row],['[4']]],1)+2))</f>
        <v xml:space="preserve">2000 </v>
      </c>
      <c r="R19" s="2" t="str">
        <f>RIGHT(Table8[[#This Row],['[4']]],LEN(Table8[[#This Row],['[4']]])-(FIND("x",Table8[[#This Row],['[4']]],7)+1))</f>
        <v>1700</v>
      </c>
      <c r="S19" s="2"/>
      <c r="T19" s="2">
        <f t="shared" si="0"/>
        <v>3.06</v>
      </c>
    </row>
    <row r="20" spans="1:20" ht="30" x14ac:dyDescent="0.25">
      <c r="A20" s="31">
        <v>15</v>
      </c>
      <c r="B20" s="1" t="s">
        <v>1455</v>
      </c>
      <c r="C20" s="13" t="s">
        <v>9</v>
      </c>
      <c r="D20" s="13" t="s">
        <v>1846</v>
      </c>
      <c r="E20" s="13">
        <v>50</v>
      </c>
      <c r="F20" s="16">
        <v>2</v>
      </c>
      <c r="G20" s="16" t="s">
        <v>268</v>
      </c>
      <c r="H20" s="13" t="s">
        <v>1435</v>
      </c>
      <c r="I20" s="13" t="s">
        <v>25</v>
      </c>
      <c r="J20" s="13" t="s">
        <v>113</v>
      </c>
      <c r="K20" s="13" t="s">
        <v>5</v>
      </c>
      <c r="L20" s="13" t="s">
        <v>1456</v>
      </c>
      <c r="M20" s="13" t="s">
        <v>1437</v>
      </c>
      <c r="N20" s="13" t="s">
        <v>1438</v>
      </c>
      <c r="O20" s="1" t="s">
        <v>275</v>
      </c>
      <c r="P20" s="2" t="str">
        <f>LEFT(Table8[[#This Row],['[4']]],FIND(" ",Table8[[#This Row],['[4']]],1)-1)</f>
        <v>1000</v>
      </c>
      <c r="Q20" s="2" t="str">
        <f>MID(Table8[[#This Row],['[4']]],FIND("x",Table8[[#This Row],['[4']]],1)+2,FIND("x",Table8[[#This Row],['[4']]],7)-(FIND("x",Table8[[#This Row],['[4']]],1)+2))</f>
        <v xml:space="preserve">450 </v>
      </c>
      <c r="R20" s="2" t="str">
        <f>RIGHT(Table8[[#This Row],['[4']]],LEN(Table8[[#This Row],['[4']]])-(FIND("x",Table8[[#This Row],['[4']]],7)+1))</f>
        <v>350</v>
      </c>
      <c r="S20" s="2"/>
      <c r="T20" s="2">
        <f t="shared" si="0"/>
        <v>0.1575</v>
      </c>
    </row>
    <row r="21" spans="1:20" ht="30" x14ac:dyDescent="0.25">
      <c r="A21" s="31">
        <v>16</v>
      </c>
      <c r="B21" s="1" t="s">
        <v>1457</v>
      </c>
      <c r="C21" s="13" t="s">
        <v>9</v>
      </c>
      <c r="D21" s="13" t="s">
        <v>1847</v>
      </c>
      <c r="E21" s="13">
        <v>500</v>
      </c>
      <c r="F21" s="16">
        <v>1</v>
      </c>
      <c r="G21" s="16" t="s">
        <v>268</v>
      </c>
      <c r="H21" s="13" t="s">
        <v>1435</v>
      </c>
      <c r="I21" s="13" t="s">
        <v>25</v>
      </c>
      <c r="J21" s="13" t="s">
        <v>113</v>
      </c>
      <c r="K21" s="13" t="s">
        <v>5</v>
      </c>
      <c r="L21" s="13" t="s">
        <v>1456</v>
      </c>
      <c r="M21" s="13" t="s">
        <v>1437</v>
      </c>
      <c r="N21" s="13" t="s">
        <v>1438</v>
      </c>
      <c r="O21" s="1" t="s">
        <v>275</v>
      </c>
      <c r="P21" s="2" t="str">
        <f>LEFT(Table8[[#This Row],['[4']]],FIND(" ",Table8[[#This Row],['[4']]],1)-1)</f>
        <v>2000</v>
      </c>
      <c r="Q21" s="2" t="str">
        <f>MID(Table8[[#This Row],['[4']]],FIND("x",Table8[[#This Row],['[4']]],1)+2,FIND("x",Table8[[#This Row],['[4']]],7)-(FIND("x",Table8[[#This Row],['[4']]],1)+2))</f>
        <v xml:space="preserve">700 </v>
      </c>
      <c r="R21" s="2" t="str">
        <f>RIGHT(Table8[[#This Row],['[4']]],LEN(Table8[[#This Row],['[4']]])-(FIND("x",Table8[[#This Row],['[4']]],7)+1))</f>
        <v>1200</v>
      </c>
      <c r="S21" s="2"/>
      <c r="T21" s="2">
        <f t="shared" si="0"/>
        <v>1.68</v>
      </c>
    </row>
    <row r="22" spans="1:20" ht="30" x14ac:dyDescent="0.25">
      <c r="A22" s="31">
        <v>17</v>
      </c>
      <c r="B22" s="1" t="s">
        <v>1457</v>
      </c>
      <c r="C22" s="13" t="s">
        <v>9</v>
      </c>
      <c r="D22" s="13" t="s">
        <v>1847</v>
      </c>
      <c r="E22" s="13">
        <v>500</v>
      </c>
      <c r="F22" s="16">
        <v>1</v>
      </c>
      <c r="G22" s="16" t="s">
        <v>268</v>
      </c>
      <c r="H22" s="13" t="s">
        <v>1435</v>
      </c>
      <c r="I22" s="13" t="s">
        <v>25</v>
      </c>
      <c r="J22" s="13" t="s">
        <v>113</v>
      </c>
      <c r="K22" s="13" t="s">
        <v>5</v>
      </c>
      <c r="L22" s="13" t="s">
        <v>1458</v>
      </c>
      <c r="M22" s="13" t="s">
        <v>1437</v>
      </c>
      <c r="N22" s="13" t="s">
        <v>1438</v>
      </c>
      <c r="O22" s="1" t="s">
        <v>275</v>
      </c>
      <c r="P22" s="2" t="str">
        <f>LEFT(Table8[[#This Row],['[4']]],FIND(" ",Table8[[#This Row],['[4']]],1)-1)</f>
        <v>2000</v>
      </c>
      <c r="Q22" s="2" t="str">
        <f>MID(Table8[[#This Row],['[4']]],FIND("x",Table8[[#This Row],['[4']]],1)+2,FIND("x",Table8[[#This Row],['[4']]],7)-(FIND("x",Table8[[#This Row],['[4']]],1)+2))</f>
        <v xml:space="preserve">700 </v>
      </c>
      <c r="R22" s="2" t="str">
        <f>RIGHT(Table8[[#This Row],['[4']]],LEN(Table8[[#This Row],['[4']]])-(FIND("x",Table8[[#This Row],['[4']]],7)+1))</f>
        <v>1200</v>
      </c>
      <c r="S22" s="2"/>
      <c r="T22" s="2">
        <f t="shared" si="0"/>
        <v>1.68</v>
      </c>
    </row>
    <row r="23" spans="1:20" ht="30" x14ac:dyDescent="0.25">
      <c r="A23" s="31">
        <v>18</v>
      </c>
      <c r="B23" s="1" t="s">
        <v>1459</v>
      </c>
      <c r="C23" s="13" t="s">
        <v>13</v>
      </c>
      <c r="D23" s="13" t="s">
        <v>1848</v>
      </c>
      <c r="E23" s="13">
        <v>20</v>
      </c>
      <c r="F23" s="16">
        <v>1</v>
      </c>
      <c r="G23" s="16" t="s">
        <v>268</v>
      </c>
      <c r="H23" s="13" t="s">
        <v>1435</v>
      </c>
      <c r="I23" s="13" t="s">
        <v>25</v>
      </c>
      <c r="J23" s="13" t="s">
        <v>113</v>
      </c>
      <c r="K23" s="13" t="s">
        <v>5</v>
      </c>
      <c r="L23" s="13" t="s">
        <v>1453</v>
      </c>
      <c r="M23" s="13" t="s">
        <v>1437</v>
      </c>
      <c r="N23" s="13" t="s">
        <v>282</v>
      </c>
      <c r="O23" s="1" t="s">
        <v>275</v>
      </c>
      <c r="P23" s="2" t="str">
        <f>LEFT(Table8[[#This Row],['[4']]],FIND(" ",Table8[[#This Row],['[4']]],1)-1)</f>
        <v>1200</v>
      </c>
      <c r="Q23" s="2" t="str">
        <f>MID(Table8[[#This Row],['[4']]],FIND("x",Table8[[#This Row],['[4']]],1)+2,FIND("x",Table8[[#This Row],['[4']]],7)-(FIND("x",Table8[[#This Row],['[4']]],1)+2))</f>
        <v xml:space="preserve">650 </v>
      </c>
      <c r="R23" s="2" t="str">
        <f>RIGHT(Table8[[#This Row],['[4']]],LEN(Table8[[#This Row],['[4']]])-(FIND("x",Table8[[#This Row],['[4']]],7)+1))</f>
        <v>750</v>
      </c>
      <c r="S23" s="2"/>
      <c r="T23" s="2">
        <f t="shared" si="0"/>
        <v>0.58499999999999996</v>
      </c>
    </row>
    <row r="24" spans="1:20" ht="30" x14ac:dyDescent="0.25">
      <c r="A24" s="31">
        <v>19</v>
      </c>
      <c r="B24" s="1" t="s">
        <v>300</v>
      </c>
      <c r="C24" s="13" t="s">
        <v>13</v>
      </c>
      <c r="D24" s="13" t="s">
        <v>1849</v>
      </c>
      <c r="E24" s="13">
        <v>20</v>
      </c>
      <c r="F24" s="16">
        <v>1</v>
      </c>
      <c r="G24" s="16" t="s">
        <v>268</v>
      </c>
      <c r="H24" s="13" t="s">
        <v>1435</v>
      </c>
      <c r="I24" s="13" t="s">
        <v>25</v>
      </c>
      <c r="J24" s="13" t="s">
        <v>113</v>
      </c>
      <c r="K24" s="13" t="s">
        <v>5</v>
      </c>
      <c r="L24" s="13" t="s">
        <v>1453</v>
      </c>
      <c r="M24" s="13" t="s">
        <v>1437</v>
      </c>
      <c r="N24" s="13" t="s">
        <v>282</v>
      </c>
      <c r="O24" s="1" t="s">
        <v>275</v>
      </c>
      <c r="P24" s="2" t="str">
        <f>LEFT(Table8[[#This Row],['[4']]],FIND(" ",Table8[[#This Row],['[4']]],1)-1)</f>
        <v>600</v>
      </c>
      <c r="Q24" s="2" t="str">
        <f>MID(Table8[[#This Row],['[4']]],FIND("x",Table8[[#This Row],['[4']]],1)+2,FIND("x",Table8[[#This Row],['[4']]],7)-(FIND("x",Table8[[#This Row],['[4']]],1)+2))</f>
        <v xml:space="preserve">400 </v>
      </c>
      <c r="R24" s="2" t="str">
        <f>RIGHT(Table8[[#This Row],['[4']]],LEN(Table8[[#This Row],['[4']]])-(FIND("x",Table8[[#This Row],['[4']]],7)+1))</f>
        <v>2000</v>
      </c>
      <c r="S24" s="2"/>
      <c r="T24" s="2">
        <f t="shared" si="0"/>
        <v>0.48</v>
      </c>
    </row>
    <row r="25" spans="1:20" ht="30" x14ac:dyDescent="0.25">
      <c r="A25" s="31">
        <v>20</v>
      </c>
      <c r="B25" s="1" t="s">
        <v>1459</v>
      </c>
      <c r="C25" s="13" t="s">
        <v>13</v>
      </c>
      <c r="D25" s="13" t="s">
        <v>1850</v>
      </c>
      <c r="E25" s="13">
        <v>20</v>
      </c>
      <c r="F25" s="16">
        <v>2</v>
      </c>
      <c r="G25" s="16" t="s">
        <v>268</v>
      </c>
      <c r="H25" s="13" t="s">
        <v>1435</v>
      </c>
      <c r="I25" s="13" t="s">
        <v>25</v>
      </c>
      <c r="J25" s="13" t="s">
        <v>113</v>
      </c>
      <c r="K25" s="13" t="s">
        <v>5</v>
      </c>
      <c r="L25" s="13" t="s">
        <v>1453</v>
      </c>
      <c r="M25" s="13" t="s">
        <v>1437</v>
      </c>
      <c r="N25" s="13" t="s">
        <v>282</v>
      </c>
      <c r="O25" s="1" t="s">
        <v>275</v>
      </c>
      <c r="P25" s="2" t="str">
        <f>LEFT(Table8[[#This Row],['[4']]],FIND(" ",Table8[[#This Row],['[4']]],1)-1)</f>
        <v>600</v>
      </c>
      <c r="Q25" s="2" t="str">
        <f>MID(Table8[[#This Row],['[4']]],FIND("x",Table8[[#This Row],['[4']]],1)+2,FIND("x",Table8[[#This Row],['[4']]],7)-(FIND("x",Table8[[#This Row],['[4']]],1)+2))</f>
        <v xml:space="preserve">300 </v>
      </c>
      <c r="R25" s="2" t="str">
        <f>RIGHT(Table8[[#This Row],['[4']]],LEN(Table8[[#This Row],['[4']]])-(FIND("x",Table8[[#This Row],['[4']]],7)+1))</f>
        <v>750</v>
      </c>
      <c r="S25" s="2"/>
      <c r="T25" s="2">
        <f t="shared" si="0"/>
        <v>0.13500000000000001</v>
      </c>
    </row>
    <row r="26" spans="1:20" ht="45" x14ac:dyDescent="0.25">
      <c r="A26" s="31">
        <v>21</v>
      </c>
      <c r="B26" s="1" t="s">
        <v>1460</v>
      </c>
      <c r="C26" s="13" t="s">
        <v>15</v>
      </c>
      <c r="D26" s="13" t="s">
        <v>1209</v>
      </c>
      <c r="E26" s="13">
        <v>3</v>
      </c>
      <c r="F26" s="16">
        <v>15</v>
      </c>
      <c r="G26" s="16" t="s">
        <v>268</v>
      </c>
      <c r="H26" s="13" t="s">
        <v>1435</v>
      </c>
      <c r="I26" s="13" t="s">
        <v>25</v>
      </c>
      <c r="J26" s="13" t="s">
        <v>113</v>
      </c>
      <c r="K26" s="13" t="s">
        <v>5</v>
      </c>
      <c r="L26" s="13" t="s">
        <v>1453</v>
      </c>
      <c r="M26" s="13" t="s">
        <v>1437</v>
      </c>
      <c r="N26" s="13" t="s">
        <v>1438</v>
      </c>
      <c r="O26" s="1" t="s">
        <v>275</v>
      </c>
      <c r="P26" s="2" t="str">
        <f>LEFT(Table8[[#This Row],['[4']]],FIND(" ",Table8[[#This Row],['[4']]],1)-1)</f>
        <v>300</v>
      </c>
      <c r="Q26" s="2" t="str">
        <f>MID(Table8[[#This Row],['[4']]],FIND("x",Table8[[#This Row],['[4']]],1)+2,FIND("x",Table8[[#This Row],['[4']]],7)-(FIND("x",Table8[[#This Row],['[4']]],1)+2))</f>
        <v xml:space="preserve">400 </v>
      </c>
      <c r="R26" s="2" t="str">
        <f>RIGHT(Table8[[#This Row],['[4']]],LEN(Table8[[#This Row],['[4']]])-(FIND("x",Table8[[#This Row],['[4']]],7)+1))</f>
        <v>200</v>
      </c>
      <c r="S26" s="2"/>
      <c r="T26" s="2">
        <f t="shared" si="0"/>
        <v>2.4E-2</v>
      </c>
    </row>
    <row r="27" spans="1:20" ht="30" x14ac:dyDescent="0.25">
      <c r="A27" s="31">
        <v>22</v>
      </c>
      <c r="B27" s="1" t="s">
        <v>1461</v>
      </c>
      <c r="C27" s="13" t="s">
        <v>15</v>
      </c>
      <c r="D27" s="13" t="s">
        <v>1209</v>
      </c>
      <c r="E27" s="13">
        <v>4</v>
      </c>
      <c r="F27" s="16">
        <v>15</v>
      </c>
      <c r="G27" s="16" t="s">
        <v>268</v>
      </c>
      <c r="H27" s="13" t="s">
        <v>1435</v>
      </c>
      <c r="I27" s="13" t="s">
        <v>25</v>
      </c>
      <c r="J27" s="13" t="s">
        <v>113</v>
      </c>
      <c r="K27" s="13" t="s">
        <v>5</v>
      </c>
      <c r="L27" s="13" t="s">
        <v>1453</v>
      </c>
      <c r="M27" s="13" t="s">
        <v>1437</v>
      </c>
      <c r="N27" s="13" t="s">
        <v>1438</v>
      </c>
      <c r="O27" s="1" t="s">
        <v>275</v>
      </c>
      <c r="P27" s="2" t="str">
        <f>LEFT(Table8[[#This Row],['[4']]],FIND(" ",Table8[[#This Row],['[4']]],1)-1)</f>
        <v>300</v>
      </c>
      <c r="Q27" s="2" t="str">
        <f>MID(Table8[[#This Row],['[4']]],FIND("x",Table8[[#This Row],['[4']]],1)+2,FIND("x",Table8[[#This Row],['[4']]],7)-(FIND("x",Table8[[#This Row],['[4']]],1)+2))</f>
        <v xml:space="preserve">400 </v>
      </c>
      <c r="R27" s="2" t="str">
        <f>RIGHT(Table8[[#This Row],['[4']]],LEN(Table8[[#This Row],['[4']]])-(FIND("x",Table8[[#This Row],['[4']]],7)+1))</f>
        <v>200</v>
      </c>
      <c r="S27" s="2"/>
      <c r="T27" s="2">
        <f t="shared" si="0"/>
        <v>2.4E-2</v>
      </c>
    </row>
    <row r="28" spans="1:20" ht="30" x14ac:dyDescent="0.25">
      <c r="A28" s="31">
        <v>23</v>
      </c>
      <c r="B28" s="1" t="s">
        <v>1462</v>
      </c>
      <c r="C28" s="13" t="s">
        <v>15</v>
      </c>
      <c r="D28" s="13" t="s">
        <v>1851</v>
      </c>
      <c r="E28" s="13">
        <v>2</v>
      </c>
      <c r="F28" s="16">
        <v>20</v>
      </c>
      <c r="G28" s="16" t="s">
        <v>268</v>
      </c>
      <c r="H28" s="13" t="s">
        <v>1435</v>
      </c>
      <c r="I28" s="13" t="s">
        <v>25</v>
      </c>
      <c r="J28" s="13" t="s">
        <v>113</v>
      </c>
      <c r="K28" s="13" t="s">
        <v>5</v>
      </c>
      <c r="L28" s="13" t="s">
        <v>1453</v>
      </c>
      <c r="M28" s="13" t="s">
        <v>1437</v>
      </c>
      <c r="N28" s="13" t="s">
        <v>1438</v>
      </c>
      <c r="O28" s="1" t="s">
        <v>275</v>
      </c>
      <c r="P28" s="2" t="str">
        <f>LEFT(Table8[[#This Row],['[4']]],FIND(" ",Table8[[#This Row],['[4']]],1)-1)</f>
        <v>400</v>
      </c>
      <c r="Q28" s="2" t="str">
        <f>MID(Table8[[#This Row],['[4']]],FIND("x",Table8[[#This Row],['[4']]],1)+2,FIND("x",Table8[[#This Row],['[4']]],7)-(FIND("x",Table8[[#This Row],['[4']]],1)+2))</f>
        <v xml:space="preserve">500 </v>
      </c>
      <c r="R28" s="2" t="str">
        <f>RIGHT(Table8[[#This Row],['[4']]],LEN(Table8[[#This Row],['[4']]])-(FIND("x",Table8[[#This Row],['[4']]],7)+1))</f>
        <v>300</v>
      </c>
      <c r="S28" s="2"/>
      <c r="T28" s="2">
        <f t="shared" si="0"/>
        <v>0.06</v>
      </c>
    </row>
    <row r="29" spans="1:20" ht="30" x14ac:dyDescent="0.25">
      <c r="A29" s="31">
        <v>24</v>
      </c>
      <c r="B29" s="1" t="s">
        <v>306</v>
      </c>
      <c r="C29" s="13" t="s">
        <v>9</v>
      </c>
      <c r="D29" s="13" t="s">
        <v>1425</v>
      </c>
      <c r="E29" s="13">
        <v>15</v>
      </c>
      <c r="F29" s="16">
        <v>3</v>
      </c>
      <c r="G29" s="16" t="s">
        <v>268</v>
      </c>
      <c r="H29" s="13" t="s">
        <v>1435</v>
      </c>
      <c r="I29" s="13" t="s">
        <v>25</v>
      </c>
      <c r="J29" s="13" t="s">
        <v>113</v>
      </c>
      <c r="K29" s="13" t="s">
        <v>5</v>
      </c>
      <c r="L29" s="13" t="s">
        <v>1453</v>
      </c>
      <c r="M29" s="13" t="s">
        <v>1437</v>
      </c>
      <c r="N29" s="13" t="s">
        <v>1438</v>
      </c>
      <c r="O29" s="1" t="s">
        <v>275</v>
      </c>
      <c r="P29" s="2" t="str">
        <f>LEFT(Table8[[#This Row],['[4']]],FIND(" ",Table8[[#This Row],['[4']]],1)-1)</f>
        <v>400</v>
      </c>
      <c r="Q29" s="2" t="str">
        <f>MID(Table8[[#This Row],['[4']]],FIND("x",Table8[[#This Row],['[4']]],1)+2,FIND("x",Table8[[#This Row],['[4']]],7)-(FIND("x",Table8[[#This Row],['[4']]],1)+2))</f>
        <v xml:space="preserve">300 </v>
      </c>
      <c r="R29" s="2" t="str">
        <f>RIGHT(Table8[[#This Row],['[4']]],LEN(Table8[[#This Row],['[4']]])-(FIND("x",Table8[[#This Row],['[4']]],7)+1))</f>
        <v>300</v>
      </c>
      <c r="S29" s="2"/>
      <c r="T29" s="2">
        <f t="shared" si="0"/>
        <v>3.5999999999999997E-2</v>
      </c>
    </row>
    <row r="30" spans="1:20" ht="45" x14ac:dyDescent="0.25">
      <c r="A30" s="31">
        <v>25</v>
      </c>
      <c r="B30" s="1" t="s">
        <v>1463</v>
      </c>
      <c r="C30" s="13" t="s">
        <v>9</v>
      </c>
      <c r="D30" s="13" t="s">
        <v>1158</v>
      </c>
      <c r="E30" s="13">
        <v>70</v>
      </c>
      <c r="F30" s="16">
        <v>1</v>
      </c>
      <c r="G30" s="16" t="s">
        <v>268</v>
      </c>
      <c r="H30" s="13" t="s">
        <v>1435</v>
      </c>
      <c r="I30" s="13" t="s">
        <v>25</v>
      </c>
      <c r="J30" s="13" t="s">
        <v>113</v>
      </c>
      <c r="K30" s="13" t="s">
        <v>5</v>
      </c>
      <c r="L30" s="13" t="s">
        <v>1453</v>
      </c>
      <c r="M30" s="13" t="s">
        <v>1437</v>
      </c>
      <c r="N30" s="13" t="s">
        <v>1438</v>
      </c>
      <c r="O30" s="1" t="s">
        <v>275</v>
      </c>
      <c r="P30" s="2" t="str">
        <f>LEFT(Table8[[#This Row],['[4']]],FIND(" ",Table8[[#This Row],['[4']]],1)-1)</f>
        <v>1000</v>
      </c>
      <c r="Q30" s="2" t="str">
        <f>MID(Table8[[#This Row],['[4']]],FIND("x",Table8[[#This Row],['[4']]],1)+2,FIND("x",Table8[[#This Row],['[4']]],7)-(FIND("x",Table8[[#This Row],['[4']]],1)+2))</f>
        <v xml:space="preserve">1000 </v>
      </c>
      <c r="R30" s="2" t="str">
        <f>RIGHT(Table8[[#This Row],['[4']]],LEN(Table8[[#This Row],['[4']]])-(FIND("x",Table8[[#This Row],['[4']]],7)+1))</f>
        <v>2000</v>
      </c>
      <c r="S30" s="2"/>
      <c r="T30" s="2">
        <f t="shared" si="0"/>
        <v>2</v>
      </c>
    </row>
    <row r="31" spans="1:20" ht="30" x14ac:dyDescent="0.25">
      <c r="A31" s="31">
        <v>26</v>
      </c>
      <c r="B31" s="1" t="s">
        <v>1464</v>
      </c>
      <c r="C31" s="13" t="s">
        <v>13</v>
      </c>
      <c r="D31" s="13" t="s">
        <v>1581</v>
      </c>
      <c r="E31" s="13">
        <v>20</v>
      </c>
      <c r="F31" s="16">
        <v>10</v>
      </c>
      <c r="G31" s="16" t="s">
        <v>268</v>
      </c>
      <c r="H31" s="13" t="s">
        <v>1435</v>
      </c>
      <c r="I31" s="13" t="s">
        <v>25</v>
      </c>
      <c r="J31" s="13" t="s">
        <v>113</v>
      </c>
      <c r="K31" s="13" t="s">
        <v>5</v>
      </c>
      <c r="L31" s="13" t="s">
        <v>1453</v>
      </c>
      <c r="M31" s="13" t="s">
        <v>1437</v>
      </c>
      <c r="N31" s="13" t="s">
        <v>282</v>
      </c>
      <c r="O31" s="1" t="s">
        <v>275</v>
      </c>
      <c r="P31" s="2" t="str">
        <f>LEFT(Table8[[#This Row],['[4']]],FIND(" ",Table8[[#This Row],['[4']]],1)-1)</f>
        <v>340</v>
      </c>
      <c r="Q31" s="2" t="str">
        <f>MID(Table8[[#This Row],['[4']]],FIND("x",Table8[[#This Row],['[4']]],1)+2,FIND("x",Table8[[#This Row],['[4']]],7)-(FIND("x",Table8[[#This Row],['[4']]],1)+2))</f>
        <v xml:space="preserve">620 </v>
      </c>
      <c r="R31" s="2" t="str">
        <f>RIGHT(Table8[[#This Row],['[4']]],LEN(Table8[[#This Row],['[4']]])-(FIND("x",Table8[[#This Row],['[4']]],7)+1))</f>
        <v>370</v>
      </c>
      <c r="S31" s="2"/>
      <c r="T31" s="2">
        <f t="shared" si="0"/>
        <v>7.7995999999999996E-2</v>
      </c>
    </row>
    <row r="32" spans="1:20" ht="30" x14ac:dyDescent="0.25">
      <c r="A32" s="31">
        <v>27</v>
      </c>
      <c r="B32" s="1" t="s">
        <v>1465</v>
      </c>
      <c r="C32" s="13" t="s">
        <v>15</v>
      </c>
      <c r="D32" s="13" t="s">
        <v>1581</v>
      </c>
      <c r="E32" s="13">
        <v>30</v>
      </c>
      <c r="F32" s="16">
        <v>40</v>
      </c>
      <c r="G32" s="16" t="s">
        <v>268</v>
      </c>
      <c r="H32" s="13" t="s">
        <v>1435</v>
      </c>
      <c r="I32" s="13" t="s">
        <v>25</v>
      </c>
      <c r="J32" s="13" t="s">
        <v>113</v>
      </c>
      <c r="K32" s="13" t="s">
        <v>5</v>
      </c>
      <c r="L32" s="13" t="s">
        <v>1453</v>
      </c>
      <c r="M32" s="13" t="s">
        <v>1437</v>
      </c>
      <c r="N32" s="13" t="s">
        <v>1438</v>
      </c>
      <c r="O32" s="1" t="s">
        <v>275</v>
      </c>
      <c r="P32" s="2" t="str">
        <f>LEFT(Table8[[#This Row],['[4']]],FIND(" ",Table8[[#This Row],['[4']]],1)-1)</f>
        <v>340</v>
      </c>
      <c r="Q32" s="2" t="str">
        <f>MID(Table8[[#This Row],['[4']]],FIND("x",Table8[[#This Row],['[4']]],1)+2,FIND("x",Table8[[#This Row],['[4']]],7)-(FIND("x",Table8[[#This Row],['[4']]],1)+2))</f>
        <v xml:space="preserve">620 </v>
      </c>
      <c r="R32" s="2" t="str">
        <f>RIGHT(Table8[[#This Row],['[4']]],LEN(Table8[[#This Row],['[4']]])-(FIND("x",Table8[[#This Row],['[4']]],7)+1))</f>
        <v>370</v>
      </c>
      <c r="S32" s="2"/>
      <c r="T32" s="2">
        <f t="shared" si="0"/>
        <v>7.7995999999999996E-2</v>
      </c>
    </row>
    <row r="33" spans="1:20" ht="30" x14ac:dyDescent="0.25">
      <c r="A33" s="31">
        <v>28</v>
      </c>
      <c r="B33" s="1" t="s">
        <v>1466</v>
      </c>
      <c r="C33" s="13" t="s">
        <v>18</v>
      </c>
      <c r="D33" s="13" t="s">
        <v>1581</v>
      </c>
      <c r="E33" s="13">
        <v>10</v>
      </c>
      <c r="F33" s="16">
        <v>5</v>
      </c>
      <c r="G33" s="16" t="s">
        <v>268</v>
      </c>
      <c r="H33" s="13" t="s">
        <v>1435</v>
      </c>
      <c r="I33" s="13" t="s">
        <v>25</v>
      </c>
      <c r="J33" s="13" t="s">
        <v>113</v>
      </c>
      <c r="K33" s="13" t="s">
        <v>5</v>
      </c>
      <c r="L33" s="13" t="s">
        <v>1453</v>
      </c>
      <c r="M33" s="13" t="s">
        <v>1437</v>
      </c>
      <c r="N33" s="13" t="s">
        <v>282</v>
      </c>
      <c r="O33" s="1" t="s">
        <v>275</v>
      </c>
      <c r="P33" s="2" t="str">
        <f>LEFT(Table8[[#This Row],['[4']]],FIND(" ",Table8[[#This Row],['[4']]],1)-1)</f>
        <v>340</v>
      </c>
      <c r="Q33" s="2" t="str">
        <f>MID(Table8[[#This Row],['[4']]],FIND("x",Table8[[#This Row],['[4']]],1)+2,FIND("x",Table8[[#This Row],['[4']]],7)-(FIND("x",Table8[[#This Row],['[4']]],1)+2))</f>
        <v xml:space="preserve">620 </v>
      </c>
      <c r="R33" s="2" t="str">
        <f>RIGHT(Table8[[#This Row],['[4']]],LEN(Table8[[#This Row],['[4']]])-(FIND("x",Table8[[#This Row],['[4']]],7)+1))</f>
        <v>370</v>
      </c>
      <c r="S33" s="2"/>
      <c r="T33" s="2">
        <f t="shared" si="0"/>
        <v>7.7995999999999996E-2</v>
      </c>
    </row>
    <row r="34" spans="1:20" ht="30" x14ac:dyDescent="0.25">
      <c r="A34" s="31">
        <v>29</v>
      </c>
      <c r="B34" s="1" t="s">
        <v>320</v>
      </c>
      <c r="C34" s="13" t="s">
        <v>8</v>
      </c>
      <c r="D34" s="13" t="s">
        <v>1852</v>
      </c>
      <c r="E34" s="13">
        <v>50</v>
      </c>
      <c r="F34" s="16">
        <v>1</v>
      </c>
      <c r="G34" s="16" t="s">
        <v>268</v>
      </c>
      <c r="H34" s="13" t="s">
        <v>1435</v>
      </c>
      <c r="I34" s="13" t="s">
        <v>25</v>
      </c>
      <c r="J34" s="13" t="s">
        <v>113</v>
      </c>
      <c r="K34" s="13" t="s">
        <v>5</v>
      </c>
      <c r="L34" s="13" t="s">
        <v>1453</v>
      </c>
      <c r="M34" s="13" t="s">
        <v>1437</v>
      </c>
      <c r="N34" s="13" t="s">
        <v>282</v>
      </c>
      <c r="O34" s="1" t="s">
        <v>275</v>
      </c>
      <c r="P34" s="2" t="str">
        <f>LEFT(Table8[[#This Row],['[4']]],FIND(" ",Table8[[#This Row],['[4']]],1)-1)</f>
        <v>450</v>
      </c>
      <c r="Q34" s="2" t="str">
        <f>MID(Table8[[#This Row],['[4']]],FIND("x",Table8[[#This Row],['[4']]],1)+2,FIND("x",Table8[[#This Row],['[4']]],7)-(FIND("x",Table8[[#This Row],['[4']]],1)+2))</f>
        <v xml:space="preserve">900 </v>
      </c>
      <c r="R34" s="2" t="str">
        <f>RIGHT(Table8[[#This Row],['[4']]],LEN(Table8[[#This Row],['[4']]])-(FIND("x",Table8[[#This Row],['[4']]],7)+1))</f>
        <v>1820</v>
      </c>
      <c r="S34" s="2"/>
      <c r="T34" s="2">
        <f t="shared" si="0"/>
        <v>0.73709999999999998</v>
      </c>
    </row>
    <row r="35" spans="1:20" ht="30" x14ac:dyDescent="0.25">
      <c r="A35" s="31">
        <v>30</v>
      </c>
      <c r="B35" s="1" t="s">
        <v>1445</v>
      </c>
      <c r="C35" s="13" t="s">
        <v>12</v>
      </c>
      <c r="D35" s="13" t="s">
        <v>1581</v>
      </c>
      <c r="E35" s="13">
        <v>10</v>
      </c>
      <c r="F35" s="16">
        <v>10</v>
      </c>
      <c r="G35" s="16" t="s">
        <v>268</v>
      </c>
      <c r="H35" s="13" t="s">
        <v>1435</v>
      </c>
      <c r="I35" s="13" t="s">
        <v>25</v>
      </c>
      <c r="J35" s="13" t="s">
        <v>113</v>
      </c>
      <c r="K35" s="13" t="s">
        <v>5</v>
      </c>
      <c r="L35" s="13" t="s">
        <v>1456</v>
      </c>
      <c r="M35" s="13" t="s">
        <v>1437</v>
      </c>
      <c r="N35" s="13" t="s">
        <v>1467</v>
      </c>
      <c r="O35" s="1" t="s">
        <v>275</v>
      </c>
      <c r="P35" s="2" t="str">
        <f>LEFT(Table8[[#This Row],['[4']]],FIND(" ",Table8[[#This Row],['[4']]],1)-1)</f>
        <v>340</v>
      </c>
      <c r="Q35" s="2" t="str">
        <f>MID(Table8[[#This Row],['[4']]],FIND("x",Table8[[#This Row],['[4']]],1)+2,FIND("x",Table8[[#This Row],['[4']]],7)-(FIND("x",Table8[[#This Row],['[4']]],1)+2))</f>
        <v xml:space="preserve">620 </v>
      </c>
      <c r="R35" s="2" t="str">
        <f>RIGHT(Table8[[#This Row],['[4']]],LEN(Table8[[#This Row],['[4']]])-(FIND("x",Table8[[#This Row],['[4']]],7)+1))</f>
        <v>370</v>
      </c>
      <c r="S35" s="2"/>
      <c r="T35" s="2">
        <f t="shared" si="0"/>
        <v>7.7995999999999996E-2</v>
      </c>
    </row>
    <row r="36" spans="1:20" ht="30" x14ac:dyDescent="0.25">
      <c r="A36" s="31">
        <v>31</v>
      </c>
      <c r="B36" s="1" t="s">
        <v>1468</v>
      </c>
      <c r="C36" s="13" t="s">
        <v>8</v>
      </c>
      <c r="D36" s="13" t="s">
        <v>1853</v>
      </c>
      <c r="E36" s="13">
        <v>30</v>
      </c>
      <c r="F36" s="16">
        <v>1</v>
      </c>
      <c r="G36" s="16" t="s">
        <v>268</v>
      </c>
      <c r="H36" s="13" t="s">
        <v>1435</v>
      </c>
      <c r="I36" s="13" t="s">
        <v>25</v>
      </c>
      <c r="J36" s="13" t="s">
        <v>113</v>
      </c>
      <c r="K36" s="13" t="s">
        <v>5</v>
      </c>
      <c r="L36" s="13" t="s">
        <v>1456</v>
      </c>
      <c r="M36" s="13" t="s">
        <v>1437</v>
      </c>
      <c r="N36" s="13" t="s">
        <v>282</v>
      </c>
      <c r="O36" s="1" t="s">
        <v>275</v>
      </c>
      <c r="P36" s="2" t="str">
        <f>LEFT(Table8[[#This Row],['[4']]],FIND(" ",Table8[[#This Row],['[4']]],1)-1)</f>
        <v>450</v>
      </c>
      <c r="Q36" s="2" t="str">
        <f>MID(Table8[[#This Row],['[4']]],FIND("x",Table8[[#This Row],['[4']]],1)+2,FIND("x",Table8[[#This Row],['[4']]],7)-(FIND("x",Table8[[#This Row],['[4']]],1)+2))</f>
        <v xml:space="preserve">730 </v>
      </c>
      <c r="R36" s="2" t="str">
        <f>RIGHT(Table8[[#This Row],['[4']]],LEN(Table8[[#This Row],['[4']]])-(FIND("x",Table8[[#This Row],['[4']]],7)+1))</f>
        <v>1560</v>
      </c>
      <c r="S36" s="2"/>
      <c r="T36" s="2">
        <f t="shared" si="0"/>
        <v>0.51246000000000003</v>
      </c>
    </row>
    <row r="37" spans="1:20" ht="30" x14ac:dyDescent="0.25">
      <c r="A37" s="31">
        <v>32</v>
      </c>
      <c r="B37" s="1" t="s">
        <v>0</v>
      </c>
      <c r="C37" s="13" t="s">
        <v>8</v>
      </c>
      <c r="D37" s="13" t="s">
        <v>1854</v>
      </c>
      <c r="E37" s="13">
        <v>30</v>
      </c>
      <c r="F37" s="16">
        <v>3</v>
      </c>
      <c r="G37" s="16" t="s">
        <v>268</v>
      </c>
      <c r="H37" s="13" t="s">
        <v>1435</v>
      </c>
      <c r="I37" s="13" t="s">
        <v>25</v>
      </c>
      <c r="J37" s="13" t="s">
        <v>113</v>
      </c>
      <c r="K37" s="13" t="s">
        <v>142</v>
      </c>
      <c r="L37" s="13" t="s">
        <v>1469</v>
      </c>
      <c r="M37" s="13" t="s">
        <v>1437</v>
      </c>
      <c r="N37" s="13" t="s">
        <v>282</v>
      </c>
      <c r="O37" s="1" t="s">
        <v>275</v>
      </c>
      <c r="P37" s="2" t="str">
        <f>LEFT(Table8[[#This Row],['[4']]],FIND(" ",Table8[[#This Row],['[4']]],1)-1)</f>
        <v>900</v>
      </c>
      <c r="Q37" s="2" t="str">
        <f>MID(Table8[[#This Row],['[4']]],FIND("x",Table8[[#This Row],['[4']]],1)+2,FIND("x",Table8[[#This Row],['[4']]],7)-(FIND("x",Table8[[#This Row],['[4']]],1)+2))</f>
        <v xml:space="preserve">2000 </v>
      </c>
      <c r="R37" s="2" t="str">
        <f>RIGHT(Table8[[#This Row],['[4']]],LEN(Table8[[#This Row],['[4']]])-(FIND("x",Table8[[#This Row],['[4']]],7)+1))</f>
        <v>750</v>
      </c>
      <c r="S37" s="2"/>
      <c r="T37" s="2">
        <f t="shared" si="0"/>
        <v>1.35</v>
      </c>
    </row>
    <row r="38" spans="1:20" ht="30" x14ac:dyDescent="0.25">
      <c r="A38" s="31">
        <v>33</v>
      </c>
      <c r="B38" s="1" t="s">
        <v>1470</v>
      </c>
      <c r="C38" s="13" t="s">
        <v>8</v>
      </c>
      <c r="D38" s="13" t="s">
        <v>1855</v>
      </c>
      <c r="E38" s="13">
        <v>20</v>
      </c>
      <c r="F38" s="16">
        <v>2</v>
      </c>
      <c r="G38" s="16" t="s">
        <v>268</v>
      </c>
      <c r="H38" s="13" t="s">
        <v>1435</v>
      </c>
      <c r="I38" s="13" t="s">
        <v>25</v>
      </c>
      <c r="J38" s="13" t="s">
        <v>113</v>
      </c>
      <c r="K38" s="13" t="s">
        <v>142</v>
      </c>
      <c r="L38" s="13" t="s">
        <v>1469</v>
      </c>
      <c r="M38" s="13" t="s">
        <v>1437</v>
      </c>
      <c r="N38" s="13" t="s">
        <v>282</v>
      </c>
      <c r="O38" s="1" t="s">
        <v>275</v>
      </c>
      <c r="P38" s="2" t="str">
        <f>LEFT(Table8[[#This Row],['[4']]],FIND(" ",Table8[[#This Row],['[4']]],1)-1)</f>
        <v>700</v>
      </c>
      <c r="Q38" s="2" t="str">
        <f>MID(Table8[[#This Row],['[4']]],FIND("x",Table8[[#This Row],['[4']]],1)+2,FIND("x",Table8[[#This Row],['[4']]],7)-(FIND("x",Table8[[#This Row],['[4']]],1)+2))</f>
        <v xml:space="preserve">1600 </v>
      </c>
      <c r="R38" s="2" t="str">
        <f>RIGHT(Table8[[#This Row],['[4']]],LEN(Table8[[#This Row],['[4']]])-(FIND("x",Table8[[#This Row],['[4']]],7)+1))</f>
        <v>750</v>
      </c>
      <c r="S38" s="2"/>
      <c r="T38" s="2">
        <f t="shared" si="0"/>
        <v>0.84</v>
      </c>
    </row>
    <row r="39" spans="1:20" ht="30" x14ac:dyDescent="0.25">
      <c r="A39" s="31">
        <v>34</v>
      </c>
      <c r="B39" s="1" t="s">
        <v>1471</v>
      </c>
      <c r="C39" s="13" t="s">
        <v>8</v>
      </c>
      <c r="D39" s="13" t="s">
        <v>1856</v>
      </c>
      <c r="E39" s="13">
        <v>30</v>
      </c>
      <c r="F39" s="16">
        <v>1</v>
      </c>
      <c r="G39" s="16" t="s">
        <v>268</v>
      </c>
      <c r="H39" s="13" t="s">
        <v>1435</v>
      </c>
      <c r="I39" s="13" t="s">
        <v>25</v>
      </c>
      <c r="J39" s="13" t="s">
        <v>113</v>
      </c>
      <c r="K39" s="13" t="s">
        <v>142</v>
      </c>
      <c r="L39" s="13" t="s">
        <v>1469</v>
      </c>
      <c r="M39" s="13" t="s">
        <v>1437</v>
      </c>
      <c r="N39" s="13" t="s">
        <v>1467</v>
      </c>
      <c r="O39" s="1" t="s">
        <v>275</v>
      </c>
      <c r="P39" s="2" t="str">
        <f>LEFT(Table8[[#This Row],['[4']]],FIND(" ",Table8[[#This Row],['[4']]],1)-1)</f>
        <v>350</v>
      </c>
      <c r="Q39" s="2" t="str">
        <f>MID(Table8[[#This Row],['[4']]],FIND("x",Table8[[#This Row],['[4']]],1)+2,FIND("x",Table8[[#This Row],['[4']]],7)-(FIND("x",Table8[[#This Row],['[4']]],1)+2))</f>
        <v xml:space="preserve">900 </v>
      </c>
      <c r="R39" s="2" t="str">
        <f>RIGHT(Table8[[#This Row],['[4']]],LEN(Table8[[#This Row],['[4']]])-(FIND("x",Table8[[#This Row],['[4']]],7)+1))</f>
        <v>2000</v>
      </c>
      <c r="S39" s="2"/>
      <c r="T39" s="2">
        <f t="shared" si="0"/>
        <v>0.63</v>
      </c>
    </row>
    <row r="40" spans="1:20" ht="30" x14ac:dyDescent="0.25">
      <c r="A40" s="31">
        <v>35</v>
      </c>
      <c r="B40" s="1" t="s">
        <v>1472</v>
      </c>
      <c r="C40" s="13" t="s">
        <v>8</v>
      </c>
      <c r="D40" s="13" t="s">
        <v>1857</v>
      </c>
      <c r="E40" s="13">
        <v>30</v>
      </c>
      <c r="F40" s="16">
        <v>1</v>
      </c>
      <c r="G40" s="16" t="s">
        <v>268</v>
      </c>
      <c r="H40" s="13" t="s">
        <v>1435</v>
      </c>
      <c r="I40" s="13" t="s">
        <v>25</v>
      </c>
      <c r="J40" s="13" t="s">
        <v>113</v>
      </c>
      <c r="K40" s="13" t="s">
        <v>142</v>
      </c>
      <c r="L40" s="13" t="s">
        <v>1469</v>
      </c>
      <c r="M40" s="13" t="s">
        <v>1437</v>
      </c>
      <c r="N40" s="13" t="s">
        <v>282</v>
      </c>
      <c r="O40" s="1" t="s">
        <v>275</v>
      </c>
      <c r="P40" s="2" t="str">
        <f>LEFT(Table8[[#This Row],['[4']]],FIND(" ",Table8[[#This Row],['[4']]],1)-1)</f>
        <v>550</v>
      </c>
      <c r="Q40" s="2" t="str">
        <f>MID(Table8[[#This Row],['[4']]],FIND("x",Table8[[#This Row],['[4']]],1)+2,FIND("x",Table8[[#This Row],['[4']]],7)-(FIND("x",Table8[[#This Row],['[4']]],1)+2))</f>
        <v xml:space="preserve">920 </v>
      </c>
      <c r="R40" s="2" t="str">
        <f>RIGHT(Table8[[#This Row],['[4']]],LEN(Table8[[#This Row],['[4']]])-(FIND("x",Table8[[#This Row],['[4']]],7)+1))</f>
        <v>1080</v>
      </c>
      <c r="S40" s="2"/>
      <c r="T40" s="2">
        <f t="shared" si="0"/>
        <v>0.54647999999999997</v>
      </c>
    </row>
    <row r="41" spans="1:20" ht="30" x14ac:dyDescent="0.25">
      <c r="A41" s="31">
        <v>36</v>
      </c>
      <c r="B41" s="1" t="s">
        <v>1473</v>
      </c>
      <c r="C41" s="13" t="s">
        <v>8</v>
      </c>
      <c r="D41" s="13" t="s">
        <v>1858</v>
      </c>
      <c r="E41" s="13">
        <v>15</v>
      </c>
      <c r="F41" s="16">
        <v>1</v>
      </c>
      <c r="G41" s="16" t="s">
        <v>268</v>
      </c>
      <c r="H41" s="13" t="s">
        <v>1435</v>
      </c>
      <c r="I41" s="13" t="s">
        <v>25</v>
      </c>
      <c r="J41" s="13" t="s">
        <v>113</v>
      </c>
      <c r="K41" s="13" t="s">
        <v>142</v>
      </c>
      <c r="L41" s="13" t="s">
        <v>1469</v>
      </c>
      <c r="M41" s="13" t="s">
        <v>1437</v>
      </c>
      <c r="N41" s="13" t="s">
        <v>282</v>
      </c>
      <c r="O41" s="1" t="s">
        <v>275</v>
      </c>
      <c r="P41" s="2" t="str">
        <f>LEFT(Table8[[#This Row],['[4']]],FIND(" ",Table8[[#This Row],['[4']]],1)-1)</f>
        <v>500</v>
      </c>
      <c r="Q41" s="2" t="str">
        <f>MID(Table8[[#This Row],['[4']]],FIND("x",Table8[[#This Row],['[4']]],1)+2,FIND("x",Table8[[#This Row],['[4']]],7)-(FIND("x",Table8[[#This Row],['[4']]],1)+2))</f>
        <v xml:space="preserve">500 </v>
      </c>
      <c r="R41" s="2" t="str">
        <f>RIGHT(Table8[[#This Row],['[4']]],LEN(Table8[[#This Row],['[4']]])-(FIND("x",Table8[[#This Row],['[4']]],7)+1))</f>
        <v>2000</v>
      </c>
      <c r="S41" s="2"/>
      <c r="T41" s="2">
        <f t="shared" si="0"/>
        <v>0.5</v>
      </c>
    </row>
    <row r="42" spans="1:20" ht="30" x14ac:dyDescent="0.25">
      <c r="A42" s="31">
        <v>37</v>
      </c>
      <c r="B42" s="1" t="s">
        <v>1474</v>
      </c>
      <c r="C42" s="13" t="s">
        <v>8</v>
      </c>
      <c r="D42" s="13" t="s">
        <v>1859</v>
      </c>
      <c r="E42" s="13">
        <v>5</v>
      </c>
      <c r="F42" s="16">
        <v>8</v>
      </c>
      <c r="G42" s="16" t="s">
        <v>268</v>
      </c>
      <c r="H42" s="13" t="s">
        <v>1435</v>
      </c>
      <c r="I42" s="13" t="s">
        <v>25</v>
      </c>
      <c r="J42" s="13" t="s">
        <v>113</v>
      </c>
      <c r="K42" s="13" t="s">
        <v>142</v>
      </c>
      <c r="L42" s="13" t="s">
        <v>1469</v>
      </c>
      <c r="M42" s="13" t="s">
        <v>1437</v>
      </c>
      <c r="N42" s="13" t="s">
        <v>282</v>
      </c>
      <c r="O42" s="1" t="s">
        <v>275</v>
      </c>
      <c r="P42" s="2" t="str">
        <f>LEFT(Table8[[#This Row],['[4']]],FIND(" ",Table8[[#This Row],['[4']]],1)-1)</f>
        <v>500</v>
      </c>
      <c r="Q42" s="2" t="str">
        <f>MID(Table8[[#This Row],['[4']]],FIND("x",Table8[[#This Row],['[4']]],1)+2,FIND("x",Table8[[#This Row],['[4']]],7)-(FIND("x",Table8[[#This Row],['[4']]],1)+2))</f>
        <v xml:space="preserve">530 </v>
      </c>
      <c r="R42" s="2" t="str">
        <f>RIGHT(Table8[[#This Row],['[4']]],LEN(Table8[[#This Row],['[4']]])-(FIND("x",Table8[[#This Row],['[4']]],7)+1))</f>
        <v>850</v>
      </c>
      <c r="S42" s="2"/>
      <c r="T42" s="2">
        <f t="shared" si="0"/>
        <v>0.22525000000000001</v>
      </c>
    </row>
    <row r="43" spans="1:20" ht="30" x14ac:dyDescent="0.25">
      <c r="A43" s="31">
        <v>38</v>
      </c>
      <c r="B43" s="1" t="s">
        <v>22</v>
      </c>
      <c r="C43" s="13" t="s">
        <v>7</v>
      </c>
      <c r="D43" s="13" t="s">
        <v>1843</v>
      </c>
      <c r="E43" s="13">
        <v>8</v>
      </c>
      <c r="F43" s="16">
        <v>4</v>
      </c>
      <c r="G43" s="16" t="s">
        <v>268</v>
      </c>
      <c r="H43" s="13" t="s">
        <v>1435</v>
      </c>
      <c r="I43" s="13" t="s">
        <v>25</v>
      </c>
      <c r="J43" s="13" t="s">
        <v>113</v>
      </c>
      <c r="K43" s="13" t="s">
        <v>142</v>
      </c>
      <c r="L43" s="13" t="s">
        <v>1469</v>
      </c>
      <c r="M43" s="13" t="s">
        <v>1437</v>
      </c>
      <c r="N43" s="13" t="s">
        <v>1438</v>
      </c>
      <c r="O43" s="1" t="s">
        <v>275</v>
      </c>
      <c r="P43" s="2" t="str">
        <f>LEFT(Table8[[#This Row],['[4']]],FIND(" ",Table8[[#This Row],['[4']]],1)-1)</f>
        <v>150</v>
      </c>
      <c r="Q43" s="2" t="str">
        <f>MID(Table8[[#This Row],['[4']]],FIND("x",Table8[[#This Row],['[4']]],1)+2,FIND("x",Table8[[#This Row],['[4']]],7)-(FIND("x",Table8[[#This Row],['[4']]],1)+2))</f>
        <v xml:space="preserve">400 </v>
      </c>
      <c r="R43" s="2" t="str">
        <f>RIGHT(Table8[[#This Row],['[4']]],LEN(Table8[[#This Row],['[4']]])-(FIND("x",Table8[[#This Row],['[4']]],7)+1))</f>
        <v>350</v>
      </c>
      <c r="S43" s="2"/>
      <c r="T43" s="2">
        <f t="shared" si="0"/>
        <v>2.1000000000000001E-2</v>
      </c>
    </row>
    <row r="44" spans="1:20" ht="30" x14ac:dyDescent="0.25">
      <c r="A44" s="31">
        <v>39</v>
      </c>
      <c r="B44" s="1" t="s">
        <v>1451</v>
      </c>
      <c r="C44" s="13" t="s">
        <v>11</v>
      </c>
      <c r="D44" s="13" t="s">
        <v>1581</v>
      </c>
      <c r="E44" s="13">
        <v>30</v>
      </c>
      <c r="F44" s="16">
        <v>15</v>
      </c>
      <c r="G44" s="16" t="s">
        <v>268</v>
      </c>
      <c r="H44" s="13" t="s">
        <v>1435</v>
      </c>
      <c r="I44" s="13" t="s">
        <v>25</v>
      </c>
      <c r="J44" s="13" t="s">
        <v>113</v>
      </c>
      <c r="K44" s="13" t="s">
        <v>142</v>
      </c>
      <c r="L44" s="13" t="s">
        <v>1469</v>
      </c>
      <c r="M44" s="13" t="s">
        <v>1437</v>
      </c>
      <c r="N44" s="13" t="s">
        <v>282</v>
      </c>
      <c r="O44" s="1" t="s">
        <v>275</v>
      </c>
      <c r="P44" s="2" t="str">
        <f>LEFT(Table8[[#This Row],['[4']]],FIND(" ",Table8[[#This Row],['[4']]],1)-1)</f>
        <v>340</v>
      </c>
      <c r="Q44" s="2" t="str">
        <f>MID(Table8[[#This Row],['[4']]],FIND("x",Table8[[#This Row],['[4']]],1)+2,FIND("x",Table8[[#This Row],['[4']]],7)-(FIND("x",Table8[[#This Row],['[4']]],1)+2))</f>
        <v xml:space="preserve">620 </v>
      </c>
      <c r="R44" s="2" t="str">
        <f>RIGHT(Table8[[#This Row],['[4']]],LEN(Table8[[#This Row],['[4']]])-(FIND("x",Table8[[#This Row],['[4']]],7)+1))</f>
        <v>370</v>
      </c>
      <c r="S44" s="2"/>
      <c r="T44" s="2">
        <f t="shared" si="0"/>
        <v>7.7995999999999996E-2</v>
      </c>
    </row>
    <row r="45" spans="1:20" ht="30" x14ac:dyDescent="0.25">
      <c r="A45" s="31">
        <v>40</v>
      </c>
      <c r="B45" s="1" t="s">
        <v>1449</v>
      </c>
      <c r="C45" s="13" t="s">
        <v>8</v>
      </c>
      <c r="D45" s="13" t="s">
        <v>1842</v>
      </c>
      <c r="E45" s="13">
        <v>7</v>
      </c>
      <c r="F45" s="16">
        <v>3</v>
      </c>
      <c r="G45" s="16" t="s">
        <v>268</v>
      </c>
      <c r="H45" s="13" t="s">
        <v>1435</v>
      </c>
      <c r="I45" s="13" t="s">
        <v>25</v>
      </c>
      <c r="J45" s="13" t="s">
        <v>90</v>
      </c>
      <c r="K45" s="13" t="s">
        <v>142</v>
      </c>
      <c r="L45" s="13" t="s">
        <v>1448</v>
      </c>
      <c r="M45" s="13" t="s">
        <v>1437</v>
      </c>
      <c r="N45" s="13" t="s">
        <v>282</v>
      </c>
      <c r="O45" s="1" t="s">
        <v>275</v>
      </c>
      <c r="P45" s="2" t="str">
        <f>LEFT(Table8[[#This Row],['[4']]],FIND(" ",Table8[[#This Row],['[4']]],1)-1)</f>
        <v>650</v>
      </c>
      <c r="Q45" s="2" t="str">
        <f>MID(Table8[[#This Row],['[4']]],FIND("x",Table8[[#This Row],['[4']]],1)+2,FIND("x",Table8[[#This Row],['[4']]],7)-(FIND("x",Table8[[#This Row],['[4']]],1)+2))</f>
        <v xml:space="preserve">720 </v>
      </c>
      <c r="R45" s="2" t="str">
        <f>RIGHT(Table8[[#This Row],['[4']]],LEN(Table8[[#This Row],['[4']]])-(FIND("x",Table8[[#This Row],['[4']]],7)+1))</f>
        <v>1000</v>
      </c>
      <c r="S45" s="2"/>
      <c r="T45" s="2">
        <f t="shared" si="0"/>
        <v>0.46800000000000003</v>
      </c>
    </row>
    <row r="46" spans="1:20" ht="30" x14ac:dyDescent="0.25">
      <c r="A46" s="31">
        <v>41</v>
      </c>
      <c r="B46" s="1" t="s">
        <v>1474</v>
      </c>
      <c r="C46" s="13" t="s">
        <v>8</v>
      </c>
      <c r="D46" s="13" t="s">
        <v>1859</v>
      </c>
      <c r="E46" s="13">
        <v>5</v>
      </c>
      <c r="F46" s="16">
        <v>1</v>
      </c>
      <c r="G46" s="16" t="s">
        <v>268</v>
      </c>
      <c r="H46" s="13" t="s">
        <v>1435</v>
      </c>
      <c r="I46" s="13" t="s">
        <v>25</v>
      </c>
      <c r="J46" s="13" t="s">
        <v>90</v>
      </c>
      <c r="K46" s="13" t="s">
        <v>142</v>
      </c>
      <c r="L46" s="13" t="s">
        <v>1448</v>
      </c>
      <c r="M46" s="13" t="s">
        <v>1437</v>
      </c>
      <c r="N46" s="13" t="s">
        <v>282</v>
      </c>
      <c r="O46" s="1" t="s">
        <v>275</v>
      </c>
      <c r="P46" s="2" t="str">
        <f>LEFT(Table8[[#This Row],['[4']]],FIND(" ",Table8[[#This Row],['[4']]],1)-1)</f>
        <v>500</v>
      </c>
      <c r="Q46" s="2" t="str">
        <f>MID(Table8[[#This Row],['[4']]],FIND("x",Table8[[#This Row],['[4']]],1)+2,FIND("x",Table8[[#This Row],['[4']]],7)-(FIND("x",Table8[[#This Row],['[4']]],1)+2))</f>
        <v xml:space="preserve">530 </v>
      </c>
      <c r="R46" s="2" t="str">
        <f>RIGHT(Table8[[#This Row],['[4']]],LEN(Table8[[#This Row],['[4']]])-(FIND("x",Table8[[#This Row],['[4']]],7)+1))</f>
        <v>850</v>
      </c>
      <c r="S46" s="2"/>
      <c r="T46" s="2">
        <f t="shared" si="0"/>
        <v>0.22525000000000001</v>
      </c>
    </row>
    <row r="47" spans="1:20" ht="30" x14ac:dyDescent="0.25">
      <c r="A47" s="31">
        <v>42</v>
      </c>
      <c r="B47" s="1" t="s">
        <v>1473</v>
      </c>
      <c r="C47" s="13" t="s">
        <v>8</v>
      </c>
      <c r="D47" s="13" t="s">
        <v>1860</v>
      </c>
      <c r="E47" s="13">
        <v>30</v>
      </c>
      <c r="F47" s="16">
        <v>1</v>
      </c>
      <c r="G47" s="16" t="s">
        <v>268</v>
      </c>
      <c r="H47" s="13" t="s">
        <v>1435</v>
      </c>
      <c r="I47" s="13" t="s">
        <v>25</v>
      </c>
      <c r="J47" s="13" t="s">
        <v>90</v>
      </c>
      <c r="K47" s="13" t="s">
        <v>142</v>
      </c>
      <c r="L47" s="13" t="s">
        <v>1448</v>
      </c>
      <c r="M47" s="13" t="s">
        <v>1437</v>
      </c>
      <c r="N47" s="13" t="s">
        <v>282</v>
      </c>
      <c r="O47" s="1" t="s">
        <v>275</v>
      </c>
      <c r="P47" s="2" t="str">
        <f>LEFT(Table8[[#This Row],['[4']]],FIND(" ",Table8[[#This Row],['[4']]],1)-1)</f>
        <v>300</v>
      </c>
      <c r="Q47" s="2" t="str">
        <f>MID(Table8[[#This Row],['[4']]],FIND("x",Table8[[#This Row],['[4']]],1)+2,FIND("x",Table8[[#This Row],['[4']]],7)-(FIND("x",Table8[[#This Row],['[4']]],1)+2))</f>
        <v xml:space="preserve">800 </v>
      </c>
      <c r="R47" s="2" t="str">
        <f>RIGHT(Table8[[#This Row],['[4']]],LEN(Table8[[#This Row],['[4']]])-(FIND("x",Table8[[#This Row],['[4']]],7)+1))</f>
        <v>2000</v>
      </c>
      <c r="S47" s="2"/>
      <c r="T47" s="2">
        <f t="shared" si="0"/>
        <v>0.48</v>
      </c>
    </row>
    <row r="48" spans="1:20" ht="30" x14ac:dyDescent="0.25">
      <c r="A48" s="31">
        <v>43</v>
      </c>
      <c r="B48" s="1" t="s">
        <v>1475</v>
      </c>
      <c r="C48" s="13" t="s">
        <v>8</v>
      </c>
      <c r="D48" s="13" t="s">
        <v>1861</v>
      </c>
      <c r="E48" s="13">
        <v>15</v>
      </c>
      <c r="F48" s="16">
        <v>1</v>
      </c>
      <c r="G48" s="16" t="s">
        <v>268</v>
      </c>
      <c r="H48" s="13" t="s">
        <v>1435</v>
      </c>
      <c r="I48" s="13" t="s">
        <v>25</v>
      </c>
      <c r="J48" s="13" t="s">
        <v>90</v>
      </c>
      <c r="K48" s="13" t="s">
        <v>142</v>
      </c>
      <c r="L48" s="13" t="s">
        <v>1448</v>
      </c>
      <c r="M48" s="13" t="s">
        <v>1437</v>
      </c>
      <c r="N48" s="13" t="s">
        <v>282</v>
      </c>
      <c r="O48" s="1" t="s">
        <v>275</v>
      </c>
      <c r="P48" s="2" t="str">
        <f>LEFT(Table8[[#This Row],['[4']]],FIND(" ",Table8[[#This Row],['[4']]],1)-1)</f>
        <v>200</v>
      </c>
      <c r="Q48" s="2" t="str">
        <f>MID(Table8[[#This Row],['[4']]],FIND("x",Table8[[#This Row],['[4']]],1)+2,FIND("x",Table8[[#This Row],['[4']]],7)-(FIND("x",Table8[[#This Row],['[4']]],1)+2))</f>
        <v xml:space="preserve">700 </v>
      </c>
      <c r="R48" s="2" t="str">
        <f>RIGHT(Table8[[#This Row],['[4']]],LEN(Table8[[#This Row],['[4']]])-(FIND("x",Table8[[#This Row],['[4']]],7)+1))</f>
        <v>1800</v>
      </c>
      <c r="S48" s="2"/>
      <c r="T48" s="2">
        <f t="shared" si="0"/>
        <v>0.252</v>
      </c>
    </row>
    <row r="49" spans="1:20" ht="30" x14ac:dyDescent="0.25">
      <c r="A49" s="31">
        <v>44</v>
      </c>
      <c r="B49" s="1" t="s">
        <v>22</v>
      </c>
      <c r="C49" s="13" t="s">
        <v>7</v>
      </c>
      <c r="D49" s="13" t="s">
        <v>1843</v>
      </c>
      <c r="E49" s="13">
        <v>8</v>
      </c>
      <c r="F49" s="16">
        <v>5</v>
      </c>
      <c r="G49" s="16" t="s">
        <v>268</v>
      </c>
      <c r="H49" s="13" t="s">
        <v>1435</v>
      </c>
      <c r="I49" s="13" t="s">
        <v>25</v>
      </c>
      <c r="J49" s="13" t="s">
        <v>90</v>
      </c>
      <c r="K49" s="13" t="s">
        <v>142</v>
      </c>
      <c r="L49" s="13" t="s">
        <v>1448</v>
      </c>
      <c r="M49" s="13" t="s">
        <v>1437</v>
      </c>
      <c r="N49" s="13" t="s">
        <v>1438</v>
      </c>
      <c r="O49" s="1" t="s">
        <v>275</v>
      </c>
      <c r="P49" s="2" t="str">
        <f>LEFT(Table8[[#This Row],['[4']]],FIND(" ",Table8[[#This Row],['[4']]],1)-1)</f>
        <v>150</v>
      </c>
      <c r="Q49" s="2" t="str">
        <f>MID(Table8[[#This Row],['[4']]],FIND("x",Table8[[#This Row],['[4']]],1)+2,FIND("x",Table8[[#This Row],['[4']]],7)-(FIND("x",Table8[[#This Row],['[4']]],1)+2))</f>
        <v xml:space="preserve">400 </v>
      </c>
      <c r="R49" s="2" t="str">
        <f>RIGHT(Table8[[#This Row],['[4']]],LEN(Table8[[#This Row],['[4']]])-(FIND("x",Table8[[#This Row],['[4']]],7)+1))</f>
        <v>350</v>
      </c>
      <c r="S49" s="2"/>
      <c r="T49" s="2">
        <f t="shared" si="0"/>
        <v>2.1000000000000001E-2</v>
      </c>
    </row>
    <row r="50" spans="1:20" ht="30" x14ac:dyDescent="0.25">
      <c r="A50" s="31">
        <v>45</v>
      </c>
      <c r="B50" s="1" t="s">
        <v>77</v>
      </c>
      <c r="C50" s="13" t="s">
        <v>7</v>
      </c>
      <c r="D50" s="13" t="s">
        <v>1862</v>
      </c>
      <c r="E50" s="13">
        <v>4</v>
      </c>
      <c r="F50" s="16">
        <v>3</v>
      </c>
      <c r="G50" s="16" t="s">
        <v>268</v>
      </c>
      <c r="H50" s="13" t="s">
        <v>1435</v>
      </c>
      <c r="I50" s="13" t="s">
        <v>25</v>
      </c>
      <c r="J50" s="13" t="s">
        <v>90</v>
      </c>
      <c r="K50" s="13" t="s">
        <v>142</v>
      </c>
      <c r="L50" s="13" t="s">
        <v>1448</v>
      </c>
      <c r="M50" s="13" t="s">
        <v>1437</v>
      </c>
      <c r="N50" s="13" t="s">
        <v>1438</v>
      </c>
      <c r="O50" s="1" t="s">
        <v>275</v>
      </c>
      <c r="P50" s="2" t="str">
        <f>LEFT(Table8[[#This Row],['[4']]],FIND(" ",Table8[[#This Row],['[4']]],1)-1)</f>
        <v>450</v>
      </c>
      <c r="Q50" s="2" t="str">
        <f>MID(Table8[[#This Row],['[4']]],FIND("x",Table8[[#This Row],['[4']]],1)+2,FIND("x",Table8[[#This Row],['[4']]],7)-(FIND("x",Table8[[#This Row],['[4']]],1)+2))</f>
        <v xml:space="preserve">300 </v>
      </c>
      <c r="R50" s="2" t="str">
        <f>RIGHT(Table8[[#This Row],['[4']]],LEN(Table8[[#This Row],['[4']]])-(FIND("x",Table8[[#This Row],['[4']]],7)+1))</f>
        <v>300</v>
      </c>
      <c r="S50" s="2"/>
      <c r="T50" s="2">
        <f t="shared" si="0"/>
        <v>4.0500000000000001E-2</v>
      </c>
    </row>
    <row r="51" spans="1:20" ht="30" x14ac:dyDescent="0.25">
      <c r="A51" s="31">
        <v>46</v>
      </c>
      <c r="B51" s="1" t="s">
        <v>1451</v>
      </c>
      <c r="C51" s="13" t="s">
        <v>11</v>
      </c>
      <c r="D51" s="13" t="s">
        <v>1581</v>
      </c>
      <c r="E51" s="13">
        <v>30</v>
      </c>
      <c r="F51" s="16">
        <v>20</v>
      </c>
      <c r="G51" s="16" t="s">
        <v>268</v>
      </c>
      <c r="H51" s="13" t="s">
        <v>1435</v>
      </c>
      <c r="I51" s="13" t="s">
        <v>25</v>
      </c>
      <c r="J51" s="13" t="s">
        <v>90</v>
      </c>
      <c r="K51" s="13" t="s">
        <v>142</v>
      </c>
      <c r="L51" s="13" t="s">
        <v>1448</v>
      </c>
      <c r="M51" s="13" t="s">
        <v>1437</v>
      </c>
      <c r="N51" s="13" t="s">
        <v>282</v>
      </c>
      <c r="O51" s="1" t="s">
        <v>275</v>
      </c>
      <c r="P51" s="2" t="str">
        <f>LEFT(Table8[[#This Row],['[4']]],FIND(" ",Table8[[#This Row],['[4']]],1)-1)</f>
        <v>340</v>
      </c>
      <c r="Q51" s="2" t="str">
        <f>MID(Table8[[#This Row],['[4']]],FIND("x",Table8[[#This Row],['[4']]],1)+2,FIND("x",Table8[[#This Row],['[4']]],7)-(FIND("x",Table8[[#This Row],['[4']]],1)+2))</f>
        <v xml:space="preserve">620 </v>
      </c>
      <c r="R51" s="2" t="str">
        <f>RIGHT(Table8[[#This Row],['[4']]],LEN(Table8[[#This Row],['[4']]])-(FIND("x",Table8[[#This Row],['[4']]],7)+1))</f>
        <v>370</v>
      </c>
      <c r="S51" s="2"/>
      <c r="T51" s="2">
        <f t="shared" si="0"/>
        <v>7.7995999999999996E-2</v>
      </c>
    </row>
    <row r="52" spans="1:20" ht="30" x14ac:dyDescent="0.25">
      <c r="A52" s="31">
        <v>47</v>
      </c>
      <c r="B52" s="1" t="s">
        <v>249</v>
      </c>
      <c r="C52" s="13" t="s">
        <v>8</v>
      </c>
      <c r="D52" s="13" t="s">
        <v>1863</v>
      </c>
      <c r="E52" s="13">
        <v>2</v>
      </c>
      <c r="F52" s="16">
        <v>1</v>
      </c>
      <c r="G52" s="16" t="s">
        <v>268</v>
      </c>
      <c r="H52" s="13" t="s">
        <v>1435</v>
      </c>
      <c r="I52" s="13" t="s">
        <v>43</v>
      </c>
      <c r="J52" s="13" t="s">
        <v>865</v>
      </c>
      <c r="K52" s="13" t="s">
        <v>142</v>
      </c>
      <c r="L52" s="13" t="s">
        <v>257</v>
      </c>
      <c r="M52" s="13" t="s">
        <v>1437</v>
      </c>
      <c r="N52" s="13" t="s">
        <v>282</v>
      </c>
      <c r="O52" s="1" t="s">
        <v>275</v>
      </c>
      <c r="P52" s="2" t="str">
        <f>LEFT(Table8[[#This Row],['[4']]],FIND(" ",Table8[[#This Row],['[4']]],1)-1)</f>
        <v>860</v>
      </c>
      <c r="Q52" s="2" t="str">
        <f>MID(Table8[[#This Row],['[4']]],FIND("x",Table8[[#This Row],['[4']]],1)+2,FIND("x",Table8[[#This Row],['[4']]],7)-(FIND("x",Table8[[#This Row],['[4']]],1)+2))</f>
        <v xml:space="preserve">180 </v>
      </c>
      <c r="R52" s="2" t="str">
        <f>RIGHT(Table8[[#This Row],['[4']]],LEN(Table8[[#This Row],['[4']]])-(FIND("x",Table8[[#This Row],['[4']]],7)+1))</f>
        <v>300</v>
      </c>
      <c r="S52" s="2"/>
      <c r="T52" s="2">
        <f t="shared" si="0"/>
        <v>4.6440000000000002E-2</v>
      </c>
    </row>
    <row r="53" spans="1:20" ht="30" x14ac:dyDescent="0.25">
      <c r="A53" s="31">
        <v>48</v>
      </c>
      <c r="B53" s="1" t="s">
        <v>1449</v>
      </c>
      <c r="C53" s="13" t="s">
        <v>8</v>
      </c>
      <c r="D53" s="13" t="s">
        <v>1842</v>
      </c>
      <c r="E53" s="13">
        <v>7</v>
      </c>
      <c r="F53" s="16">
        <v>2</v>
      </c>
      <c r="G53" s="16" t="s">
        <v>268</v>
      </c>
      <c r="H53" s="13" t="s">
        <v>1435</v>
      </c>
      <c r="I53" s="13" t="s">
        <v>43</v>
      </c>
      <c r="J53" s="13" t="s">
        <v>865</v>
      </c>
      <c r="K53" s="13" t="s">
        <v>142</v>
      </c>
      <c r="L53" s="13" t="s">
        <v>257</v>
      </c>
      <c r="M53" s="13" t="s">
        <v>1437</v>
      </c>
      <c r="N53" s="13" t="s">
        <v>282</v>
      </c>
      <c r="O53" s="1" t="s">
        <v>275</v>
      </c>
      <c r="P53" s="2" t="str">
        <f>LEFT(Table8[[#This Row],['[4']]],FIND(" ",Table8[[#This Row],['[4']]],1)-1)</f>
        <v>650</v>
      </c>
      <c r="Q53" s="2" t="str">
        <f>MID(Table8[[#This Row],['[4']]],FIND("x",Table8[[#This Row],['[4']]],1)+2,FIND("x",Table8[[#This Row],['[4']]],7)-(FIND("x",Table8[[#This Row],['[4']]],1)+2))</f>
        <v xml:space="preserve">720 </v>
      </c>
      <c r="R53" s="2" t="str">
        <f>RIGHT(Table8[[#This Row],['[4']]],LEN(Table8[[#This Row],['[4']]])-(FIND("x",Table8[[#This Row],['[4']]],7)+1))</f>
        <v>1000</v>
      </c>
      <c r="S53" s="2"/>
      <c r="T53" s="2">
        <f t="shared" si="0"/>
        <v>0.46800000000000003</v>
      </c>
    </row>
    <row r="54" spans="1:20" ht="30" x14ac:dyDescent="0.25">
      <c r="A54" s="31">
        <v>49</v>
      </c>
      <c r="B54" s="1" t="s">
        <v>22</v>
      </c>
      <c r="C54" s="13" t="s">
        <v>7</v>
      </c>
      <c r="D54" s="13" t="s">
        <v>1843</v>
      </c>
      <c r="E54" s="13">
        <v>8</v>
      </c>
      <c r="F54" s="16">
        <v>2</v>
      </c>
      <c r="G54" s="16" t="s">
        <v>268</v>
      </c>
      <c r="H54" s="13" t="s">
        <v>1435</v>
      </c>
      <c r="I54" s="13" t="s">
        <v>43</v>
      </c>
      <c r="J54" s="13" t="s">
        <v>865</v>
      </c>
      <c r="K54" s="13" t="s">
        <v>142</v>
      </c>
      <c r="L54" s="13" t="s">
        <v>257</v>
      </c>
      <c r="M54" s="13" t="s">
        <v>1437</v>
      </c>
      <c r="N54" s="13" t="s">
        <v>1438</v>
      </c>
      <c r="O54" s="1" t="s">
        <v>275</v>
      </c>
      <c r="P54" s="2" t="str">
        <f>LEFT(Table8[[#This Row],['[4']]],FIND(" ",Table8[[#This Row],['[4']]],1)-1)</f>
        <v>150</v>
      </c>
      <c r="Q54" s="2" t="str">
        <f>MID(Table8[[#This Row],['[4']]],FIND("x",Table8[[#This Row],['[4']]],1)+2,FIND("x",Table8[[#This Row],['[4']]],7)-(FIND("x",Table8[[#This Row],['[4']]],1)+2))</f>
        <v xml:space="preserve">400 </v>
      </c>
      <c r="R54" s="2" t="str">
        <f>RIGHT(Table8[[#This Row],['[4']]],LEN(Table8[[#This Row],['[4']]])-(FIND("x",Table8[[#This Row],['[4']]],7)+1))</f>
        <v>350</v>
      </c>
      <c r="S54" s="2"/>
      <c r="T54" s="2">
        <f t="shared" si="0"/>
        <v>2.1000000000000001E-2</v>
      </c>
    </row>
    <row r="55" spans="1:20" ht="30" x14ac:dyDescent="0.25">
      <c r="A55" s="31">
        <v>50</v>
      </c>
      <c r="B55" s="1" t="s">
        <v>1451</v>
      </c>
      <c r="C55" s="13" t="s">
        <v>11</v>
      </c>
      <c r="D55" s="13" t="s">
        <v>1581</v>
      </c>
      <c r="E55" s="13">
        <v>30</v>
      </c>
      <c r="F55" s="16">
        <v>20</v>
      </c>
      <c r="G55" s="16" t="s">
        <v>268</v>
      </c>
      <c r="H55" s="13" t="s">
        <v>1435</v>
      </c>
      <c r="I55" s="13" t="s">
        <v>43</v>
      </c>
      <c r="J55" s="13" t="s">
        <v>865</v>
      </c>
      <c r="K55" s="13" t="s">
        <v>142</v>
      </c>
      <c r="L55" s="13" t="s">
        <v>257</v>
      </c>
      <c r="M55" s="13" t="s">
        <v>1437</v>
      </c>
      <c r="N55" s="13" t="s">
        <v>282</v>
      </c>
      <c r="O55" s="1" t="s">
        <v>275</v>
      </c>
      <c r="P55" s="2" t="str">
        <f>LEFT(Table8[[#This Row],['[4']]],FIND(" ",Table8[[#This Row],['[4']]],1)-1)</f>
        <v>340</v>
      </c>
      <c r="Q55" s="2" t="str">
        <f>MID(Table8[[#This Row],['[4']]],FIND("x",Table8[[#This Row],['[4']]],1)+2,FIND("x",Table8[[#This Row],['[4']]],7)-(FIND("x",Table8[[#This Row],['[4']]],1)+2))</f>
        <v xml:space="preserve">620 </v>
      </c>
      <c r="R55" s="2" t="str">
        <f>RIGHT(Table8[[#This Row],['[4']]],LEN(Table8[[#This Row],['[4']]])-(FIND("x",Table8[[#This Row],['[4']]],7)+1))</f>
        <v>370</v>
      </c>
      <c r="S55" s="2"/>
      <c r="T55" s="2">
        <f t="shared" si="0"/>
        <v>7.7995999999999996E-2</v>
      </c>
    </row>
    <row r="56" spans="1:20" ht="30" x14ac:dyDescent="0.25">
      <c r="A56" s="31">
        <v>51</v>
      </c>
      <c r="B56" s="1" t="s">
        <v>1445</v>
      </c>
      <c r="C56" s="13" t="s">
        <v>12</v>
      </c>
      <c r="D56" s="13" t="s">
        <v>1581</v>
      </c>
      <c r="E56" s="13">
        <v>30</v>
      </c>
      <c r="F56" s="16">
        <v>3</v>
      </c>
      <c r="G56" s="16" t="s">
        <v>268</v>
      </c>
      <c r="H56" s="13" t="s">
        <v>1435</v>
      </c>
      <c r="I56" s="13" t="s">
        <v>43</v>
      </c>
      <c r="J56" s="13" t="s">
        <v>865</v>
      </c>
      <c r="K56" s="13" t="s">
        <v>142</v>
      </c>
      <c r="L56" s="13" t="s">
        <v>257</v>
      </c>
      <c r="M56" s="13" t="s">
        <v>1437</v>
      </c>
      <c r="N56" s="13" t="s">
        <v>1467</v>
      </c>
      <c r="O56" s="1" t="s">
        <v>275</v>
      </c>
      <c r="P56" s="2" t="str">
        <f>LEFT(Table8[[#This Row],['[4']]],FIND(" ",Table8[[#This Row],['[4']]],1)-1)</f>
        <v>340</v>
      </c>
      <c r="Q56" s="2" t="str">
        <f>MID(Table8[[#This Row],['[4']]],FIND("x",Table8[[#This Row],['[4']]],1)+2,FIND("x",Table8[[#This Row],['[4']]],7)-(FIND("x",Table8[[#This Row],['[4']]],1)+2))</f>
        <v xml:space="preserve">620 </v>
      </c>
      <c r="R56" s="2" t="str">
        <f>RIGHT(Table8[[#This Row],['[4']]],LEN(Table8[[#This Row],['[4']]])-(FIND("x",Table8[[#This Row],['[4']]],7)+1))</f>
        <v>370</v>
      </c>
      <c r="S56" s="2"/>
      <c r="T56" s="2">
        <f t="shared" si="0"/>
        <v>7.7995999999999996E-2</v>
      </c>
    </row>
    <row r="57" spans="1:20" ht="30" x14ac:dyDescent="0.25">
      <c r="A57" s="31">
        <v>52</v>
      </c>
      <c r="B57" s="1" t="s">
        <v>77</v>
      </c>
      <c r="C57" s="13" t="s">
        <v>7</v>
      </c>
      <c r="D57" s="13" t="s">
        <v>1864</v>
      </c>
      <c r="E57" s="13">
        <v>10</v>
      </c>
      <c r="F57" s="16">
        <v>2</v>
      </c>
      <c r="G57" s="16" t="s">
        <v>268</v>
      </c>
      <c r="H57" s="13" t="s">
        <v>1435</v>
      </c>
      <c r="I57" s="13" t="s">
        <v>43</v>
      </c>
      <c r="J57" s="13" t="s">
        <v>865</v>
      </c>
      <c r="K57" s="13" t="s">
        <v>142</v>
      </c>
      <c r="L57" s="13" t="s">
        <v>257</v>
      </c>
      <c r="M57" s="13" t="s">
        <v>1437</v>
      </c>
      <c r="N57" s="13" t="s">
        <v>1438</v>
      </c>
      <c r="O57" s="1" t="s">
        <v>275</v>
      </c>
      <c r="P57" s="2" t="str">
        <f>LEFT(Table8[[#This Row],['[4']]],FIND(" ",Table8[[#This Row],['[4']]],1)-1)</f>
        <v>450</v>
      </c>
      <c r="Q57" s="2" t="str">
        <f>MID(Table8[[#This Row],['[4']]],FIND("x",Table8[[#This Row],['[4']]],1)+2,FIND("x",Table8[[#This Row],['[4']]],7)-(FIND("x",Table8[[#This Row],['[4']]],1)+2))</f>
        <v xml:space="preserve">300 </v>
      </c>
      <c r="R57" s="2" t="str">
        <f>RIGHT(Table8[[#This Row],['[4']]],LEN(Table8[[#This Row],['[4']]])-(FIND("x",Table8[[#This Row],['[4']]],7)+1))</f>
        <v>500</v>
      </c>
      <c r="S57" s="2"/>
      <c r="T57" s="2">
        <f t="shared" si="0"/>
        <v>6.7500000000000004E-2</v>
      </c>
    </row>
    <row r="58" spans="1:20" ht="30" x14ac:dyDescent="0.25">
      <c r="A58" s="31">
        <v>53</v>
      </c>
      <c r="B58" s="1" t="s">
        <v>1476</v>
      </c>
      <c r="C58" s="13" t="s">
        <v>18</v>
      </c>
      <c r="D58" s="13" t="s">
        <v>1581</v>
      </c>
      <c r="E58" s="13">
        <v>15</v>
      </c>
      <c r="F58" s="16">
        <v>1</v>
      </c>
      <c r="G58" s="16" t="s">
        <v>268</v>
      </c>
      <c r="H58" s="13" t="s">
        <v>1435</v>
      </c>
      <c r="I58" s="13" t="s">
        <v>43</v>
      </c>
      <c r="J58" s="13" t="s">
        <v>843</v>
      </c>
      <c r="K58" s="13" t="s">
        <v>142</v>
      </c>
      <c r="L58" s="13" t="s">
        <v>1477</v>
      </c>
      <c r="M58" s="13" t="s">
        <v>1437</v>
      </c>
      <c r="N58" s="13" t="s">
        <v>1438</v>
      </c>
      <c r="O58" s="1" t="s">
        <v>275</v>
      </c>
      <c r="P58" s="2" t="str">
        <f>LEFT(Table8[[#This Row],['[4']]],FIND(" ",Table8[[#This Row],['[4']]],1)-1)</f>
        <v>340</v>
      </c>
      <c r="Q58" s="2" t="str">
        <f>MID(Table8[[#This Row],['[4']]],FIND("x",Table8[[#This Row],['[4']]],1)+2,FIND("x",Table8[[#This Row],['[4']]],7)-(FIND("x",Table8[[#This Row],['[4']]],1)+2))</f>
        <v xml:space="preserve">620 </v>
      </c>
      <c r="R58" s="2" t="str">
        <f>RIGHT(Table8[[#This Row],['[4']]],LEN(Table8[[#This Row],['[4']]])-(FIND("x",Table8[[#This Row],['[4']]],7)+1))</f>
        <v>370</v>
      </c>
      <c r="S58" s="2"/>
      <c r="T58" s="2">
        <f t="shared" si="0"/>
        <v>7.7995999999999996E-2</v>
      </c>
    </row>
    <row r="59" spans="1:20" ht="30" x14ac:dyDescent="0.25">
      <c r="A59" s="31">
        <v>54</v>
      </c>
      <c r="B59" s="1" t="s">
        <v>1478</v>
      </c>
      <c r="C59" s="13" t="s">
        <v>8</v>
      </c>
      <c r="D59" s="13" t="s">
        <v>1865</v>
      </c>
      <c r="E59" s="13">
        <v>20</v>
      </c>
      <c r="F59" s="16">
        <v>1</v>
      </c>
      <c r="G59" s="16" t="s">
        <v>268</v>
      </c>
      <c r="H59" s="13" t="s">
        <v>1435</v>
      </c>
      <c r="I59" s="13" t="s">
        <v>43</v>
      </c>
      <c r="J59" s="13" t="s">
        <v>843</v>
      </c>
      <c r="K59" s="13" t="s">
        <v>142</v>
      </c>
      <c r="L59" s="13" t="s">
        <v>1477</v>
      </c>
      <c r="M59" s="13" t="s">
        <v>1437</v>
      </c>
      <c r="N59" s="13" t="s">
        <v>282</v>
      </c>
      <c r="O59" s="1" t="s">
        <v>275</v>
      </c>
      <c r="P59" s="2" t="str">
        <f>LEFT(Table8[[#This Row],['[4']]],FIND(" ",Table8[[#This Row],['[4']]],1)-1)</f>
        <v>1000</v>
      </c>
      <c r="Q59" s="2" t="str">
        <f>MID(Table8[[#This Row],['[4']]],FIND("x",Table8[[#This Row],['[4']]],1)+2,FIND("x",Table8[[#This Row],['[4']]],7)-(FIND("x",Table8[[#This Row],['[4']]],1)+2))</f>
        <v xml:space="preserve">600 </v>
      </c>
      <c r="R59" s="2" t="str">
        <f>RIGHT(Table8[[#This Row],['[4']]],LEN(Table8[[#This Row],['[4']]])-(FIND("x",Table8[[#This Row],['[4']]],7)+1))</f>
        <v>760</v>
      </c>
      <c r="S59" s="2"/>
      <c r="T59" s="2">
        <f t="shared" si="0"/>
        <v>0.45600000000000002</v>
      </c>
    </row>
    <row r="60" spans="1:20" ht="30" x14ac:dyDescent="0.25">
      <c r="A60" s="31">
        <v>55</v>
      </c>
      <c r="B60" s="1" t="s">
        <v>1478</v>
      </c>
      <c r="C60" s="13" t="s">
        <v>8</v>
      </c>
      <c r="D60" s="13" t="s">
        <v>1866</v>
      </c>
      <c r="E60" s="13">
        <v>20</v>
      </c>
      <c r="F60" s="16">
        <v>1</v>
      </c>
      <c r="G60" s="16" t="s">
        <v>268</v>
      </c>
      <c r="H60" s="13" t="s">
        <v>1435</v>
      </c>
      <c r="I60" s="13" t="s">
        <v>43</v>
      </c>
      <c r="J60" s="13" t="s">
        <v>843</v>
      </c>
      <c r="K60" s="13" t="s">
        <v>142</v>
      </c>
      <c r="L60" s="13" t="s">
        <v>1477</v>
      </c>
      <c r="M60" s="13" t="s">
        <v>1437</v>
      </c>
      <c r="N60" s="13" t="s">
        <v>282</v>
      </c>
      <c r="O60" s="1" t="s">
        <v>275</v>
      </c>
      <c r="P60" s="2" t="str">
        <f>LEFT(Table8[[#This Row],['[4']]],FIND(" ",Table8[[#This Row],['[4']]],1)-1)</f>
        <v>1600</v>
      </c>
      <c r="Q60" s="2" t="str">
        <f>MID(Table8[[#This Row],['[4']]],FIND("x",Table8[[#This Row],['[4']]],1)+2,FIND("x",Table8[[#This Row],['[4']]],7)-(FIND("x",Table8[[#This Row],['[4']]],1)+2))</f>
        <v xml:space="preserve">710 </v>
      </c>
      <c r="R60" s="2" t="str">
        <f>RIGHT(Table8[[#This Row],['[4']]],LEN(Table8[[#This Row],['[4']]])-(FIND("x",Table8[[#This Row],['[4']]],7)+1))</f>
        <v>760</v>
      </c>
      <c r="S60" s="2"/>
      <c r="T60" s="2">
        <f t="shared" si="0"/>
        <v>0.86336000000000002</v>
      </c>
    </row>
    <row r="61" spans="1:20" ht="30" x14ac:dyDescent="0.25">
      <c r="A61" s="31">
        <v>56</v>
      </c>
      <c r="B61" s="1" t="s">
        <v>249</v>
      </c>
      <c r="C61" s="13" t="s">
        <v>8</v>
      </c>
      <c r="D61" s="13" t="s">
        <v>1867</v>
      </c>
      <c r="E61" s="13">
        <v>25</v>
      </c>
      <c r="F61" s="16">
        <v>1</v>
      </c>
      <c r="G61" s="16" t="s">
        <v>268</v>
      </c>
      <c r="H61" s="13" t="s">
        <v>1435</v>
      </c>
      <c r="I61" s="13" t="s">
        <v>43</v>
      </c>
      <c r="J61" s="13" t="s">
        <v>843</v>
      </c>
      <c r="K61" s="13" t="s">
        <v>142</v>
      </c>
      <c r="L61" s="13" t="s">
        <v>1477</v>
      </c>
      <c r="M61" s="13" t="s">
        <v>1437</v>
      </c>
      <c r="N61" s="13" t="s">
        <v>282</v>
      </c>
      <c r="O61" s="1" t="s">
        <v>275</v>
      </c>
      <c r="P61" s="2" t="str">
        <f>LEFT(Table8[[#This Row],['[4']]],FIND(" ",Table8[[#This Row],['[4']]],1)-1)</f>
        <v>1460</v>
      </c>
      <c r="Q61" s="2" t="str">
        <f>MID(Table8[[#This Row],['[4']]],FIND("x",Table8[[#This Row],['[4']]],1)+2,FIND("x",Table8[[#This Row],['[4']]],7)-(FIND("x",Table8[[#This Row],['[4']]],1)+2))</f>
        <v xml:space="preserve">360 </v>
      </c>
      <c r="R61" s="2" t="str">
        <f>RIGHT(Table8[[#This Row],['[4']]],LEN(Table8[[#This Row],['[4']]])-(FIND("x",Table8[[#This Row],['[4']]],7)+1))</f>
        <v>1820</v>
      </c>
      <c r="S61" s="2"/>
      <c r="T61" s="2">
        <f t="shared" si="0"/>
        <v>0.956592</v>
      </c>
    </row>
    <row r="62" spans="1:20" ht="30" x14ac:dyDescent="0.25">
      <c r="A62" s="31">
        <v>57</v>
      </c>
      <c r="B62" s="1" t="s">
        <v>249</v>
      </c>
      <c r="C62" s="13" t="s">
        <v>8</v>
      </c>
      <c r="D62" s="13" t="s">
        <v>1868</v>
      </c>
      <c r="E62" s="13">
        <v>25</v>
      </c>
      <c r="F62" s="16">
        <v>1</v>
      </c>
      <c r="G62" s="16" t="s">
        <v>268</v>
      </c>
      <c r="H62" s="13" t="s">
        <v>1435</v>
      </c>
      <c r="I62" s="13" t="s">
        <v>43</v>
      </c>
      <c r="J62" s="13" t="s">
        <v>843</v>
      </c>
      <c r="K62" s="13" t="s">
        <v>142</v>
      </c>
      <c r="L62" s="13" t="s">
        <v>1477</v>
      </c>
      <c r="M62" s="13" t="s">
        <v>1437</v>
      </c>
      <c r="N62" s="13" t="s">
        <v>282</v>
      </c>
      <c r="O62" s="1" t="s">
        <v>275</v>
      </c>
      <c r="P62" s="2" t="str">
        <f>LEFT(Table8[[#This Row],['[4']]],FIND(" ",Table8[[#This Row],['[4']]],1)-1)</f>
        <v>1030</v>
      </c>
      <c r="Q62" s="2" t="str">
        <f>MID(Table8[[#This Row],['[4']]],FIND("x",Table8[[#This Row],['[4']]],1)+2,FIND("x",Table8[[#This Row],['[4']]],7)-(FIND("x",Table8[[#This Row],['[4']]],1)+2))</f>
        <v xml:space="preserve">400 </v>
      </c>
      <c r="R62" s="2" t="str">
        <f>RIGHT(Table8[[#This Row],['[4']]],LEN(Table8[[#This Row],['[4']]])-(FIND("x",Table8[[#This Row],['[4']]],7)+1))</f>
        <v>1060</v>
      </c>
      <c r="S62" s="2"/>
      <c r="T62" s="2">
        <f t="shared" si="0"/>
        <v>0.43672</v>
      </c>
    </row>
    <row r="63" spans="1:20" ht="30" x14ac:dyDescent="0.25">
      <c r="A63" s="31">
        <v>58</v>
      </c>
      <c r="B63" s="1" t="s">
        <v>1479</v>
      </c>
      <c r="C63" s="13" t="s">
        <v>8</v>
      </c>
      <c r="D63" s="13" t="s">
        <v>1842</v>
      </c>
      <c r="E63" s="13">
        <v>7</v>
      </c>
      <c r="F63" s="16">
        <v>2</v>
      </c>
      <c r="G63" s="16" t="s">
        <v>268</v>
      </c>
      <c r="H63" s="13" t="s">
        <v>1435</v>
      </c>
      <c r="I63" s="13" t="s">
        <v>43</v>
      </c>
      <c r="J63" s="13" t="s">
        <v>843</v>
      </c>
      <c r="K63" s="13" t="s">
        <v>142</v>
      </c>
      <c r="L63" s="13" t="s">
        <v>1477</v>
      </c>
      <c r="M63" s="13" t="s">
        <v>1437</v>
      </c>
      <c r="N63" s="13" t="s">
        <v>282</v>
      </c>
      <c r="O63" s="1" t="s">
        <v>275</v>
      </c>
      <c r="P63" s="2" t="str">
        <f>LEFT(Table8[[#This Row],['[4']]],FIND(" ",Table8[[#This Row],['[4']]],1)-1)</f>
        <v>650</v>
      </c>
      <c r="Q63" s="2" t="str">
        <f>MID(Table8[[#This Row],['[4']]],FIND("x",Table8[[#This Row],['[4']]],1)+2,FIND("x",Table8[[#This Row],['[4']]],7)-(FIND("x",Table8[[#This Row],['[4']]],1)+2))</f>
        <v xml:space="preserve">720 </v>
      </c>
      <c r="R63" s="2" t="str">
        <f>RIGHT(Table8[[#This Row],['[4']]],LEN(Table8[[#This Row],['[4']]])-(FIND("x",Table8[[#This Row],['[4']]],7)+1))</f>
        <v>1000</v>
      </c>
      <c r="S63" s="2"/>
      <c r="T63" s="2">
        <f t="shared" si="0"/>
        <v>0.46800000000000003</v>
      </c>
    </row>
    <row r="64" spans="1:20" ht="30" x14ac:dyDescent="0.25">
      <c r="A64" s="31">
        <v>59</v>
      </c>
      <c r="B64" s="1" t="s">
        <v>1480</v>
      </c>
      <c r="C64" s="13" t="s">
        <v>8</v>
      </c>
      <c r="D64" s="13" t="s">
        <v>1869</v>
      </c>
      <c r="E64" s="13">
        <v>3</v>
      </c>
      <c r="F64" s="16">
        <v>1</v>
      </c>
      <c r="G64" s="16" t="s">
        <v>268</v>
      </c>
      <c r="H64" s="13" t="s">
        <v>1435</v>
      </c>
      <c r="I64" s="13" t="s">
        <v>43</v>
      </c>
      <c r="J64" s="13" t="s">
        <v>843</v>
      </c>
      <c r="K64" s="13" t="s">
        <v>142</v>
      </c>
      <c r="L64" s="13" t="s">
        <v>1477</v>
      </c>
      <c r="M64" s="13" t="s">
        <v>1437</v>
      </c>
      <c r="N64" s="13" t="s">
        <v>282</v>
      </c>
      <c r="O64" s="1" t="s">
        <v>275</v>
      </c>
      <c r="P64" s="2" t="str">
        <f>LEFT(Table8[[#This Row],['[4']]],FIND(" ",Table8[[#This Row],['[4']]],1)-1)</f>
        <v>300</v>
      </c>
      <c r="Q64" s="2" t="str">
        <f>MID(Table8[[#This Row],['[4']]],FIND("x",Table8[[#This Row],['[4']]],1)+2,FIND("x",Table8[[#This Row],['[4']]],7)-(FIND("x",Table8[[#This Row],['[4']]],1)+2))</f>
        <v xml:space="preserve">300 </v>
      </c>
      <c r="R64" s="2" t="str">
        <f>RIGHT(Table8[[#This Row],['[4']]],LEN(Table8[[#This Row],['[4']]])-(FIND("x",Table8[[#This Row],['[4']]],7)+1))</f>
        <v>450</v>
      </c>
      <c r="S64" s="2"/>
      <c r="T64" s="2">
        <f t="shared" si="0"/>
        <v>4.0500000000000001E-2</v>
      </c>
    </row>
    <row r="65" spans="1:20" ht="30" x14ac:dyDescent="0.25">
      <c r="A65" s="31">
        <v>60</v>
      </c>
      <c r="B65" s="1" t="s">
        <v>149</v>
      </c>
      <c r="C65" s="13" t="s">
        <v>7</v>
      </c>
      <c r="D65" s="13" t="s">
        <v>1843</v>
      </c>
      <c r="E65" s="13">
        <v>8</v>
      </c>
      <c r="F65" s="16">
        <v>1</v>
      </c>
      <c r="G65" s="16" t="s">
        <v>268</v>
      </c>
      <c r="H65" s="13" t="s">
        <v>1435</v>
      </c>
      <c r="I65" s="13" t="s">
        <v>43</v>
      </c>
      <c r="J65" s="13" t="s">
        <v>843</v>
      </c>
      <c r="K65" s="13" t="s">
        <v>142</v>
      </c>
      <c r="L65" s="13" t="s">
        <v>1477</v>
      </c>
      <c r="M65" s="13" t="s">
        <v>1437</v>
      </c>
      <c r="N65" s="13" t="s">
        <v>1438</v>
      </c>
      <c r="O65" s="1" t="s">
        <v>275</v>
      </c>
      <c r="P65" s="2" t="str">
        <f>LEFT(Table8[[#This Row],['[4']]],FIND(" ",Table8[[#This Row],['[4']]],1)-1)</f>
        <v>150</v>
      </c>
      <c r="Q65" s="2" t="str">
        <f>MID(Table8[[#This Row],['[4']]],FIND("x",Table8[[#This Row],['[4']]],1)+2,FIND("x",Table8[[#This Row],['[4']]],7)-(FIND("x",Table8[[#This Row],['[4']]],1)+2))</f>
        <v xml:space="preserve">400 </v>
      </c>
      <c r="R65" s="2" t="str">
        <f>RIGHT(Table8[[#This Row],['[4']]],LEN(Table8[[#This Row],['[4']]])-(FIND("x",Table8[[#This Row],['[4']]],7)+1))</f>
        <v>350</v>
      </c>
      <c r="S65" s="2"/>
      <c r="T65" s="2">
        <f t="shared" si="0"/>
        <v>2.1000000000000001E-2</v>
      </c>
    </row>
    <row r="66" spans="1:20" ht="30" x14ac:dyDescent="0.25">
      <c r="A66" s="31">
        <v>61</v>
      </c>
      <c r="B66" s="1" t="s">
        <v>77</v>
      </c>
      <c r="C66" s="13" t="s">
        <v>7</v>
      </c>
      <c r="D66" s="13" t="s">
        <v>1870</v>
      </c>
      <c r="E66" s="13">
        <v>5</v>
      </c>
      <c r="F66" s="16">
        <v>1</v>
      </c>
      <c r="G66" s="16" t="s">
        <v>268</v>
      </c>
      <c r="H66" s="13" t="s">
        <v>1435</v>
      </c>
      <c r="I66" s="13" t="s">
        <v>43</v>
      </c>
      <c r="J66" s="13" t="s">
        <v>843</v>
      </c>
      <c r="K66" s="13" t="s">
        <v>142</v>
      </c>
      <c r="L66" s="13" t="s">
        <v>1477</v>
      </c>
      <c r="M66" s="13" t="s">
        <v>1437</v>
      </c>
      <c r="N66" s="13" t="s">
        <v>1438</v>
      </c>
      <c r="O66" s="1" t="s">
        <v>275</v>
      </c>
      <c r="P66" s="2" t="str">
        <f>LEFT(Table8[[#This Row],['[4']]],FIND(" ",Table8[[#This Row],['[4']]],1)-1)</f>
        <v>450</v>
      </c>
      <c r="Q66" s="2" t="str">
        <f>MID(Table8[[#This Row],['[4']]],FIND("x",Table8[[#This Row],['[4']]],1)+2,FIND("x",Table8[[#This Row],['[4']]],7)-(FIND("x",Table8[[#This Row],['[4']]],1)+2))</f>
        <v xml:space="preserve">300 </v>
      </c>
      <c r="R66" s="2" t="str">
        <f>RIGHT(Table8[[#This Row],['[4']]],LEN(Table8[[#This Row],['[4']]])-(FIND("x",Table8[[#This Row],['[4']]],7)+1))</f>
        <v>350</v>
      </c>
      <c r="S66" s="2"/>
      <c r="T66" s="2">
        <f t="shared" si="0"/>
        <v>4.725E-2</v>
      </c>
    </row>
    <row r="67" spans="1:20" ht="30" x14ac:dyDescent="0.25">
      <c r="A67" s="31">
        <v>62</v>
      </c>
      <c r="B67" s="1" t="s">
        <v>1451</v>
      </c>
      <c r="C67" s="13" t="s">
        <v>11</v>
      </c>
      <c r="D67" s="13" t="s">
        <v>1581</v>
      </c>
      <c r="E67" s="13">
        <v>15</v>
      </c>
      <c r="F67" s="16">
        <v>1</v>
      </c>
      <c r="G67" s="16" t="s">
        <v>268</v>
      </c>
      <c r="H67" s="13" t="s">
        <v>1435</v>
      </c>
      <c r="I67" s="13" t="s">
        <v>43</v>
      </c>
      <c r="J67" s="13" t="s">
        <v>843</v>
      </c>
      <c r="K67" s="13" t="s">
        <v>142</v>
      </c>
      <c r="L67" s="13" t="s">
        <v>1477</v>
      </c>
      <c r="M67" s="13" t="s">
        <v>1437</v>
      </c>
      <c r="N67" s="13" t="s">
        <v>282</v>
      </c>
      <c r="O67" s="1" t="s">
        <v>275</v>
      </c>
      <c r="P67" s="2" t="str">
        <f>LEFT(Table8[[#This Row],['[4']]],FIND(" ",Table8[[#This Row],['[4']]],1)-1)</f>
        <v>340</v>
      </c>
      <c r="Q67" s="2" t="str">
        <f>MID(Table8[[#This Row],['[4']]],FIND("x",Table8[[#This Row],['[4']]],1)+2,FIND("x",Table8[[#This Row],['[4']]],7)-(FIND("x",Table8[[#This Row],['[4']]],1)+2))</f>
        <v xml:space="preserve">620 </v>
      </c>
      <c r="R67" s="2" t="str">
        <f>RIGHT(Table8[[#This Row],['[4']]],LEN(Table8[[#This Row],['[4']]])-(FIND("x",Table8[[#This Row],['[4']]],7)+1))</f>
        <v>370</v>
      </c>
      <c r="S67" s="2"/>
      <c r="T67" s="2">
        <f t="shared" si="0"/>
        <v>7.7995999999999996E-2</v>
      </c>
    </row>
    <row r="68" spans="1:20" ht="30" x14ac:dyDescent="0.25">
      <c r="A68" s="31">
        <v>63</v>
      </c>
      <c r="B68" s="1" t="s">
        <v>1481</v>
      </c>
      <c r="C68" s="13" t="s">
        <v>8</v>
      </c>
      <c r="D68" s="13" t="s">
        <v>1859</v>
      </c>
      <c r="E68" s="13">
        <v>5</v>
      </c>
      <c r="F68" s="16">
        <v>2</v>
      </c>
      <c r="G68" s="16" t="s">
        <v>268</v>
      </c>
      <c r="H68" s="13" t="s">
        <v>1435</v>
      </c>
      <c r="I68" s="13" t="s">
        <v>43</v>
      </c>
      <c r="J68" s="13" t="s">
        <v>154</v>
      </c>
      <c r="K68" s="13" t="s">
        <v>142</v>
      </c>
      <c r="L68" s="13" t="s">
        <v>1477</v>
      </c>
      <c r="M68" s="13" t="s">
        <v>1437</v>
      </c>
      <c r="N68" s="13" t="s">
        <v>282</v>
      </c>
      <c r="O68" s="1" t="s">
        <v>275</v>
      </c>
      <c r="P68" s="2" t="str">
        <f>LEFT(Table8[[#This Row],['[4']]],FIND(" ",Table8[[#This Row],['[4']]],1)-1)</f>
        <v>500</v>
      </c>
      <c r="Q68" s="2" t="str">
        <f>MID(Table8[[#This Row],['[4']]],FIND("x",Table8[[#This Row],['[4']]],1)+2,FIND("x",Table8[[#This Row],['[4']]],7)-(FIND("x",Table8[[#This Row],['[4']]],1)+2))</f>
        <v xml:space="preserve">530 </v>
      </c>
      <c r="R68" s="2" t="str">
        <f>RIGHT(Table8[[#This Row],['[4']]],LEN(Table8[[#This Row],['[4']]])-(FIND("x",Table8[[#This Row],['[4']]],7)+1))</f>
        <v>850</v>
      </c>
      <c r="S68" s="2"/>
      <c r="T68" s="2">
        <f t="shared" si="0"/>
        <v>0.22525000000000001</v>
      </c>
    </row>
    <row r="69" spans="1:20" ht="30" x14ac:dyDescent="0.25">
      <c r="A69" s="31">
        <v>64</v>
      </c>
      <c r="B69" s="1" t="s">
        <v>1479</v>
      </c>
      <c r="C69" s="13" t="s">
        <v>8</v>
      </c>
      <c r="D69" s="13" t="s">
        <v>1842</v>
      </c>
      <c r="E69" s="13">
        <v>7</v>
      </c>
      <c r="F69" s="16">
        <v>1</v>
      </c>
      <c r="G69" s="16" t="s">
        <v>268</v>
      </c>
      <c r="H69" s="13" t="s">
        <v>1435</v>
      </c>
      <c r="I69" s="13" t="s">
        <v>43</v>
      </c>
      <c r="J69" s="13" t="s">
        <v>154</v>
      </c>
      <c r="K69" s="13" t="s">
        <v>142</v>
      </c>
      <c r="L69" s="13" t="s">
        <v>1477</v>
      </c>
      <c r="M69" s="13" t="s">
        <v>1437</v>
      </c>
      <c r="N69" s="13" t="s">
        <v>282</v>
      </c>
      <c r="O69" s="1" t="s">
        <v>275</v>
      </c>
      <c r="P69" s="2" t="str">
        <f>LEFT(Table8[[#This Row],['[4']]],FIND(" ",Table8[[#This Row],['[4']]],1)-1)</f>
        <v>650</v>
      </c>
      <c r="Q69" s="2" t="str">
        <f>MID(Table8[[#This Row],['[4']]],FIND("x",Table8[[#This Row],['[4']]],1)+2,FIND("x",Table8[[#This Row],['[4']]],7)-(FIND("x",Table8[[#This Row],['[4']]],1)+2))</f>
        <v xml:space="preserve">720 </v>
      </c>
      <c r="R69" s="2" t="str">
        <f>RIGHT(Table8[[#This Row],['[4']]],LEN(Table8[[#This Row],['[4']]])-(FIND("x",Table8[[#This Row],['[4']]],7)+1))</f>
        <v>1000</v>
      </c>
      <c r="S69" s="2"/>
      <c r="T69" s="2">
        <f t="shared" si="0"/>
        <v>0.46800000000000003</v>
      </c>
    </row>
    <row r="70" spans="1:20" ht="30" x14ac:dyDescent="0.25">
      <c r="A70" s="31">
        <v>65</v>
      </c>
      <c r="B70" s="1" t="s">
        <v>149</v>
      </c>
      <c r="C70" s="13" t="s">
        <v>7</v>
      </c>
      <c r="D70" s="13" t="s">
        <v>1843</v>
      </c>
      <c r="E70" s="13">
        <v>8</v>
      </c>
      <c r="F70" s="16">
        <v>1</v>
      </c>
      <c r="G70" s="16" t="s">
        <v>268</v>
      </c>
      <c r="H70" s="13" t="s">
        <v>1435</v>
      </c>
      <c r="I70" s="13" t="s">
        <v>43</v>
      </c>
      <c r="J70" s="13" t="s">
        <v>154</v>
      </c>
      <c r="K70" s="13" t="s">
        <v>142</v>
      </c>
      <c r="L70" s="13" t="s">
        <v>1477</v>
      </c>
      <c r="M70" s="13" t="s">
        <v>1437</v>
      </c>
      <c r="N70" s="13" t="s">
        <v>1438</v>
      </c>
      <c r="O70" s="1" t="s">
        <v>275</v>
      </c>
      <c r="P70" s="2" t="str">
        <f>LEFT(Table8[[#This Row],['[4']]],FIND(" ",Table8[[#This Row],['[4']]],1)-1)</f>
        <v>150</v>
      </c>
      <c r="Q70" s="2" t="str">
        <f>MID(Table8[[#This Row],['[4']]],FIND("x",Table8[[#This Row],['[4']]],1)+2,FIND("x",Table8[[#This Row],['[4']]],7)-(FIND("x",Table8[[#This Row],['[4']]],1)+2))</f>
        <v xml:space="preserve">400 </v>
      </c>
      <c r="R70" s="2" t="str">
        <f>RIGHT(Table8[[#This Row],['[4']]],LEN(Table8[[#This Row],['[4']]])-(FIND("x",Table8[[#This Row],['[4']]],7)+1))</f>
        <v>350</v>
      </c>
      <c r="S70" s="2"/>
      <c r="T70" s="2">
        <f t="shared" ref="T70:T133" si="1">P70*Q70*R70/1000000000</f>
        <v>2.1000000000000001E-2</v>
      </c>
    </row>
    <row r="71" spans="1:20" ht="30" x14ac:dyDescent="0.25">
      <c r="A71" s="31">
        <v>66</v>
      </c>
      <c r="B71" s="1" t="s">
        <v>77</v>
      </c>
      <c r="C71" s="13" t="s">
        <v>7</v>
      </c>
      <c r="D71" s="13" t="s">
        <v>1870</v>
      </c>
      <c r="E71" s="13">
        <v>5</v>
      </c>
      <c r="F71" s="16">
        <v>1</v>
      </c>
      <c r="G71" s="16" t="s">
        <v>268</v>
      </c>
      <c r="H71" s="13" t="s">
        <v>1435</v>
      </c>
      <c r="I71" s="13" t="s">
        <v>43</v>
      </c>
      <c r="J71" s="13" t="s">
        <v>154</v>
      </c>
      <c r="K71" s="13" t="s">
        <v>142</v>
      </c>
      <c r="L71" s="13" t="s">
        <v>1477</v>
      </c>
      <c r="M71" s="13" t="s">
        <v>1437</v>
      </c>
      <c r="N71" s="13" t="s">
        <v>1438</v>
      </c>
      <c r="O71" s="1" t="s">
        <v>275</v>
      </c>
      <c r="P71" s="2" t="str">
        <f>LEFT(Table8[[#This Row],['[4']]],FIND(" ",Table8[[#This Row],['[4']]],1)-1)</f>
        <v>450</v>
      </c>
      <c r="Q71" s="2" t="str">
        <f>MID(Table8[[#This Row],['[4']]],FIND("x",Table8[[#This Row],['[4']]],1)+2,FIND("x",Table8[[#This Row],['[4']]],7)-(FIND("x",Table8[[#This Row],['[4']]],1)+2))</f>
        <v xml:space="preserve">300 </v>
      </c>
      <c r="R71" s="2" t="str">
        <f>RIGHT(Table8[[#This Row],['[4']]],LEN(Table8[[#This Row],['[4']]])-(FIND("x",Table8[[#This Row],['[4']]],7)+1))</f>
        <v>350</v>
      </c>
      <c r="S71" s="2"/>
      <c r="T71" s="2">
        <f t="shared" si="1"/>
        <v>4.725E-2</v>
      </c>
    </row>
    <row r="72" spans="1:20" ht="30" x14ac:dyDescent="0.25">
      <c r="A72" s="31">
        <v>67</v>
      </c>
      <c r="B72" s="1" t="s">
        <v>1451</v>
      </c>
      <c r="C72" s="13" t="s">
        <v>11</v>
      </c>
      <c r="D72" s="13" t="s">
        <v>1581</v>
      </c>
      <c r="E72" s="13">
        <v>30</v>
      </c>
      <c r="F72" s="16">
        <v>15</v>
      </c>
      <c r="G72" s="16" t="s">
        <v>268</v>
      </c>
      <c r="H72" s="13" t="s">
        <v>1435</v>
      </c>
      <c r="I72" s="13" t="s">
        <v>43</v>
      </c>
      <c r="J72" s="13" t="s">
        <v>154</v>
      </c>
      <c r="K72" s="13" t="s">
        <v>142</v>
      </c>
      <c r="L72" s="13" t="s">
        <v>1477</v>
      </c>
      <c r="M72" s="13" t="s">
        <v>1437</v>
      </c>
      <c r="N72" s="13" t="s">
        <v>282</v>
      </c>
      <c r="O72" s="1" t="s">
        <v>275</v>
      </c>
      <c r="P72" s="2" t="str">
        <f>LEFT(Table8[[#This Row],['[4']]],FIND(" ",Table8[[#This Row],['[4']]],1)-1)</f>
        <v>340</v>
      </c>
      <c r="Q72" s="2" t="str">
        <f>MID(Table8[[#This Row],['[4']]],FIND("x",Table8[[#This Row],['[4']]],1)+2,FIND("x",Table8[[#This Row],['[4']]],7)-(FIND("x",Table8[[#This Row],['[4']]],1)+2))</f>
        <v xml:space="preserve">620 </v>
      </c>
      <c r="R72" s="2" t="str">
        <f>RIGHT(Table8[[#This Row],['[4']]],LEN(Table8[[#This Row],['[4']]])-(FIND("x",Table8[[#This Row],['[4']]],7)+1))</f>
        <v>370</v>
      </c>
      <c r="S72" s="2"/>
      <c r="T72" s="2">
        <f t="shared" si="1"/>
        <v>7.7995999999999996E-2</v>
      </c>
    </row>
    <row r="73" spans="1:20" ht="45" x14ac:dyDescent="0.25">
      <c r="A73" s="31">
        <v>68</v>
      </c>
      <c r="B73" s="1" t="s">
        <v>1482</v>
      </c>
      <c r="C73" s="13" t="s">
        <v>15</v>
      </c>
      <c r="D73" s="13" t="s">
        <v>904</v>
      </c>
      <c r="E73" s="13">
        <v>30</v>
      </c>
      <c r="F73" s="16">
        <v>1</v>
      </c>
      <c r="G73" s="16" t="s">
        <v>268</v>
      </c>
      <c r="H73" s="13" t="s">
        <v>1435</v>
      </c>
      <c r="I73" s="13" t="s">
        <v>43</v>
      </c>
      <c r="J73" s="13" t="s">
        <v>955</v>
      </c>
      <c r="K73" s="13" t="s">
        <v>142</v>
      </c>
      <c r="L73" s="13" t="s">
        <v>1483</v>
      </c>
      <c r="M73" s="13" t="s">
        <v>1437</v>
      </c>
      <c r="N73" s="13" t="s">
        <v>1438</v>
      </c>
      <c r="O73" s="1" t="s">
        <v>275</v>
      </c>
      <c r="P73" s="2" t="str">
        <f>LEFT(Table8[[#This Row],['[4']]],FIND(" ",Table8[[#This Row],['[4']]],1)-1)</f>
        <v>300</v>
      </c>
      <c r="Q73" s="2" t="str">
        <f>MID(Table8[[#This Row],['[4']]],FIND("x",Table8[[#This Row],['[4']]],1)+2,FIND("x",Table8[[#This Row],['[4']]],7)-(FIND("x",Table8[[#This Row],['[4']]],1)+2))</f>
        <v xml:space="preserve">200 </v>
      </c>
      <c r="R73" s="2" t="str">
        <f>RIGHT(Table8[[#This Row],['[4']]],LEN(Table8[[#This Row],['[4']]])-(FIND("x",Table8[[#This Row],['[4']]],7)+1))</f>
        <v>150</v>
      </c>
      <c r="S73" s="2"/>
      <c r="T73" s="2">
        <f t="shared" si="1"/>
        <v>8.9999999999999993E-3</v>
      </c>
    </row>
    <row r="74" spans="1:20" ht="30" x14ac:dyDescent="0.25">
      <c r="A74" s="31">
        <v>69</v>
      </c>
      <c r="B74" s="1" t="s">
        <v>1484</v>
      </c>
      <c r="C74" s="13" t="s">
        <v>15</v>
      </c>
      <c r="D74" s="13" t="s">
        <v>904</v>
      </c>
      <c r="E74" s="13">
        <v>20</v>
      </c>
      <c r="F74" s="16">
        <v>1</v>
      </c>
      <c r="G74" s="16" t="s">
        <v>268</v>
      </c>
      <c r="H74" s="13" t="s">
        <v>1435</v>
      </c>
      <c r="I74" s="13" t="s">
        <v>43</v>
      </c>
      <c r="J74" s="13" t="s">
        <v>955</v>
      </c>
      <c r="K74" s="13" t="s">
        <v>142</v>
      </c>
      <c r="L74" s="13" t="s">
        <v>1483</v>
      </c>
      <c r="M74" s="13" t="s">
        <v>1437</v>
      </c>
      <c r="N74" s="13" t="s">
        <v>1438</v>
      </c>
      <c r="O74" s="1" t="s">
        <v>275</v>
      </c>
      <c r="P74" s="2" t="str">
        <f>LEFT(Table8[[#This Row],['[4']]],FIND(" ",Table8[[#This Row],['[4']]],1)-1)</f>
        <v>300</v>
      </c>
      <c r="Q74" s="2" t="str">
        <f>MID(Table8[[#This Row],['[4']]],FIND("x",Table8[[#This Row],['[4']]],1)+2,FIND("x",Table8[[#This Row],['[4']]],7)-(FIND("x",Table8[[#This Row],['[4']]],1)+2))</f>
        <v xml:space="preserve">200 </v>
      </c>
      <c r="R74" s="2" t="str">
        <f>RIGHT(Table8[[#This Row],['[4']]],LEN(Table8[[#This Row],['[4']]])-(FIND("x",Table8[[#This Row],['[4']]],7)+1))</f>
        <v>150</v>
      </c>
      <c r="S74" s="2"/>
      <c r="T74" s="2">
        <f t="shared" si="1"/>
        <v>8.9999999999999993E-3</v>
      </c>
    </row>
    <row r="75" spans="1:20" ht="30" x14ac:dyDescent="0.25">
      <c r="A75" s="31">
        <v>70</v>
      </c>
      <c r="B75" s="1" t="s">
        <v>1485</v>
      </c>
      <c r="C75" s="13" t="s">
        <v>15</v>
      </c>
      <c r="D75" s="13" t="s">
        <v>904</v>
      </c>
      <c r="E75" s="13">
        <v>10</v>
      </c>
      <c r="F75" s="16">
        <v>1</v>
      </c>
      <c r="G75" s="16" t="s">
        <v>268</v>
      </c>
      <c r="H75" s="13" t="s">
        <v>1435</v>
      </c>
      <c r="I75" s="13" t="s">
        <v>43</v>
      </c>
      <c r="J75" s="13" t="s">
        <v>955</v>
      </c>
      <c r="K75" s="13" t="s">
        <v>142</v>
      </c>
      <c r="L75" s="13" t="s">
        <v>1483</v>
      </c>
      <c r="M75" s="13" t="s">
        <v>1437</v>
      </c>
      <c r="N75" s="13" t="s">
        <v>1438</v>
      </c>
      <c r="O75" s="1" t="s">
        <v>275</v>
      </c>
      <c r="P75" s="2" t="str">
        <f>LEFT(Table8[[#This Row],['[4']]],FIND(" ",Table8[[#This Row],['[4']]],1)-1)</f>
        <v>300</v>
      </c>
      <c r="Q75" s="2" t="str">
        <f>MID(Table8[[#This Row],['[4']]],FIND("x",Table8[[#This Row],['[4']]],1)+2,FIND("x",Table8[[#This Row],['[4']]],7)-(FIND("x",Table8[[#This Row],['[4']]],1)+2))</f>
        <v xml:space="preserve">200 </v>
      </c>
      <c r="R75" s="2" t="str">
        <f>RIGHT(Table8[[#This Row],['[4']]],LEN(Table8[[#This Row],['[4']]])-(FIND("x",Table8[[#This Row],['[4']]],7)+1))</f>
        <v>150</v>
      </c>
      <c r="S75" s="2"/>
      <c r="T75" s="2">
        <f t="shared" si="1"/>
        <v>8.9999999999999993E-3</v>
      </c>
    </row>
    <row r="76" spans="1:20" ht="30" x14ac:dyDescent="0.25">
      <c r="A76" s="31">
        <v>71</v>
      </c>
      <c r="B76" s="1" t="s">
        <v>1486</v>
      </c>
      <c r="C76" s="13" t="s">
        <v>15</v>
      </c>
      <c r="D76" s="13" t="s">
        <v>904</v>
      </c>
      <c r="E76" s="13">
        <v>10</v>
      </c>
      <c r="F76" s="16">
        <v>2</v>
      </c>
      <c r="G76" s="16" t="s">
        <v>268</v>
      </c>
      <c r="H76" s="13" t="s">
        <v>1435</v>
      </c>
      <c r="I76" s="13" t="s">
        <v>43</v>
      </c>
      <c r="J76" s="13" t="s">
        <v>955</v>
      </c>
      <c r="K76" s="13" t="s">
        <v>142</v>
      </c>
      <c r="L76" s="13" t="s">
        <v>1483</v>
      </c>
      <c r="M76" s="13" t="s">
        <v>1437</v>
      </c>
      <c r="N76" s="13" t="s">
        <v>1438</v>
      </c>
      <c r="O76" s="1" t="s">
        <v>275</v>
      </c>
      <c r="P76" s="2" t="str">
        <f>LEFT(Table8[[#This Row],['[4']]],FIND(" ",Table8[[#This Row],['[4']]],1)-1)</f>
        <v>300</v>
      </c>
      <c r="Q76" s="2" t="str">
        <f>MID(Table8[[#This Row],['[4']]],FIND("x",Table8[[#This Row],['[4']]],1)+2,FIND("x",Table8[[#This Row],['[4']]],7)-(FIND("x",Table8[[#This Row],['[4']]],1)+2))</f>
        <v xml:space="preserve">200 </v>
      </c>
      <c r="R76" s="2" t="str">
        <f>RIGHT(Table8[[#This Row],['[4']]],LEN(Table8[[#This Row],['[4']]])-(FIND("x",Table8[[#This Row],['[4']]],7)+1))</f>
        <v>150</v>
      </c>
      <c r="S76" s="2"/>
      <c r="T76" s="2">
        <f t="shared" si="1"/>
        <v>8.9999999999999993E-3</v>
      </c>
    </row>
    <row r="77" spans="1:20" ht="30" x14ac:dyDescent="0.25">
      <c r="A77" s="31">
        <v>72</v>
      </c>
      <c r="B77" s="1" t="s">
        <v>1487</v>
      </c>
      <c r="C77" s="13" t="s">
        <v>15</v>
      </c>
      <c r="D77" s="13" t="s">
        <v>904</v>
      </c>
      <c r="E77" s="13">
        <v>10</v>
      </c>
      <c r="F77" s="16">
        <v>1</v>
      </c>
      <c r="G77" s="16" t="s">
        <v>268</v>
      </c>
      <c r="H77" s="13" t="s">
        <v>1435</v>
      </c>
      <c r="I77" s="13" t="s">
        <v>43</v>
      </c>
      <c r="J77" s="13" t="s">
        <v>955</v>
      </c>
      <c r="K77" s="13" t="s">
        <v>142</v>
      </c>
      <c r="L77" s="13" t="s">
        <v>1483</v>
      </c>
      <c r="M77" s="13" t="s">
        <v>1437</v>
      </c>
      <c r="N77" s="13" t="s">
        <v>1438</v>
      </c>
      <c r="O77" s="1" t="s">
        <v>275</v>
      </c>
      <c r="P77" s="2" t="str">
        <f>LEFT(Table8[[#This Row],['[4']]],FIND(" ",Table8[[#This Row],['[4']]],1)-1)</f>
        <v>300</v>
      </c>
      <c r="Q77" s="2" t="str">
        <f>MID(Table8[[#This Row],['[4']]],FIND("x",Table8[[#This Row],['[4']]],1)+2,FIND("x",Table8[[#This Row],['[4']]],7)-(FIND("x",Table8[[#This Row],['[4']]],1)+2))</f>
        <v xml:space="preserve">200 </v>
      </c>
      <c r="R77" s="2" t="str">
        <f>RIGHT(Table8[[#This Row],['[4']]],LEN(Table8[[#This Row],['[4']]])-(FIND("x",Table8[[#This Row],['[4']]],7)+1))</f>
        <v>150</v>
      </c>
      <c r="S77" s="2"/>
      <c r="T77" s="2">
        <f t="shared" si="1"/>
        <v>8.9999999999999993E-3</v>
      </c>
    </row>
    <row r="78" spans="1:20" ht="30" x14ac:dyDescent="0.25">
      <c r="A78" s="31">
        <v>73</v>
      </c>
      <c r="B78" s="1" t="s">
        <v>1488</v>
      </c>
      <c r="C78" s="13" t="s">
        <v>9</v>
      </c>
      <c r="D78" s="13" t="s">
        <v>1843</v>
      </c>
      <c r="E78" s="13">
        <v>15</v>
      </c>
      <c r="F78" s="16">
        <v>1</v>
      </c>
      <c r="G78" s="16" t="s">
        <v>268</v>
      </c>
      <c r="H78" s="13" t="s">
        <v>1435</v>
      </c>
      <c r="I78" s="13" t="s">
        <v>43</v>
      </c>
      <c r="J78" s="13" t="s">
        <v>955</v>
      </c>
      <c r="K78" s="13" t="s">
        <v>142</v>
      </c>
      <c r="L78" s="13" t="s">
        <v>1483</v>
      </c>
      <c r="M78" s="13" t="s">
        <v>1437</v>
      </c>
      <c r="N78" s="13" t="s">
        <v>1438</v>
      </c>
      <c r="O78" s="1" t="s">
        <v>275</v>
      </c>
      <c r="P78" s="2" t="str">
        <f>LEFT(Table8[[#This Row],['[4']]],FIND(" ",Table8[[#This Row],['[4']]],1)-1)</f>
        <v>150</v>
      </c>
      <c r="Q78" s="2" t="str">
        <f>MID(Table8[[#This Row],['[4']]],FIND("x",Table8[[#This Row],['[4']]],1)+2,FIND("x",Table8[[#This Row],['[4']]],7)-(FIND("x",Table8[[#This Row],['[4']]],1)+2))</f>
        <v xml:space="preserve">400 </v>
      </c>
      <c r="R78" s="2" t="str">
        <f>RIGHT(Table8[[#This Row],['[4']]],LEN(Table8[[#This Row],['[4']]])-(FIND("x",Table8[[#This Row],['[4']]],7)+1))</f>
        <v>350</v>
      </c>
      <c r="S78" s="2"/>
      <c r="T78" s="2">
        <f t="shared" si="1"/>
        <v>2.1000000000000001E-2</v>
      </c>
    </row>
    <row r="79" spans="1:20" ht="30" x14ac:dyDescent="0.25">
      <c r="A79" s="31">
        <v>74</v>
      </c>
      <c r="B79" s="1" t="s">
        <v>1489</v>
      </c>
      <c r="C79" s="13" t="s">
        <v>15</v>
      </c>
      <c r="D79" s="13" t="s">
        <v>1581</v>
      </c>
      <c r="E79" s="13">
        <v>20</v>
      </c>
      <c r="F79" s="16">
        <v>20</v>
      </c>
      <c r="G79" s="16" t="s">
        <v>268</v>
      </c>
      <c r="H79" s="13" t="s">
        <v>1435</v>
      </c>
      <c r="I79" s="13" t="s">
        <v>43</v>
      </c>
      <c r="J79" s="13" t="s">
        <v>955</v>
      </c>
      <c r="K79" s="13" t="s">
        <v>142</v>
      </c>
      <c r="L79" s="13" t="s">
        <v>1483</v>
      </c>
      <c r="M79" s="13" t="s">
        <v>1437</v>
      </c>
      <c r="N79" s="13" t="s">
        <v>1438</v>
      </c>
      <c r="O79" s="1" t="s">
        <v>275</v>
      </c>
      <c r="P79" s="2" t="str">
        <f>LEFT(Table8[[#This Row],['[4']]],FIND(" ",Table8[[#This Row],['[4']]],1)-1)</f>
        <v>340</v>
      </c>
      <c r="Q79" s="2" t="str">
        <f>MID(Table8[[#This Row],['[4']]],FIND("x",Table8[[#This Row],['[4']]],1)+2,FIND("x",Table8[[#This Row],['[4']]],7)-(FIND("x",Table8[[#This Row],['[4']]],1)+2))</f>
        <v xml:space="preserve">620 </v>
      </c>
      <c r="R79" s="2" t="str">
        <f>RIGHT(Table8[[#This Row],['[4']]],LEN(Table8[[#This Row],['[4']]])-(FIND("x",Table8[[#This Row],['[4']]],7)+1))</f>
        <v>370</v>
      </c>
      <c r="S79" s="2"/>
      <c r="T79" s="2">
        <f t="shared" si="1"/>
        <v>7.7995999999999996E-2</v>
      </c>
    </row>
    <row r="80" spans="1:20" ht="30" x14ac:dyDescent="0.25">
      <c r="A80" s="31">
        <v>75</v>
      </c>
      <c r="B80" s="1" t="s">
        <v>1468</v>
      </c>
      <c r="C80" s="13" t="s">
        <v>18</v>
      </c>
      <c r="D80" s="13" t="s">
        <v>1871</v>
      </c>
      <c r="E80" s="13">
        <v>30</v>
      </c>
      <c r="F80" s="16">
        <v>1</v>
      </c>
      <c r="G80" s="16" t="s">
        <v>268</v>
      </c>
      <c r="H80" s="13" t="s">
        <v>1435</v>
      </c>
      <c r="I80" s="13" t="s">
        <v>43</v>
      </c>
      <c r="J80" s="13" t="s">
        <v>955</v>
      </c>
      <c r="K80" s="13" t="s">
        <v>142</v>
      </c>
      <c r="L80" s="13" t="s">
        <v>1483</v>
      </c>
      <c r="M80" s="13" t="s">
        <v>1437</v>
      </c>
      <c r="N80" s="13" t="s">
        <v>282</v>
      </c>
      <c r="O80" s="1" t="s">
        <v>275</v>
      </c>
      <c r="P80" s="2" t="str">
        <f>LEFT(Table8[[#This Row],['[4']]],FIND(" ",Table8[[#This Row],['[4']]],1)-1)</f>
        <v>450</v>
      </c>
      <c r="Q80" s="2" t="str">
        <f>MID(Table8[[#This Row],['[4']]],FIND("x",Table8[[#This Row],['[4']]],1)+2,FIND("x",Table8[[#This Row],['[4']]],7)-(FIND("x",Table8[[#This Row],['[4']]],1)+2))</f>
        <v xml:space="preserve">450 </v>
      </c>
      <c r="R80" s="2" t="str">
        <f>RIGHT(Table8[[#This Row],['[4']]],LEN(Table8[[#This Row],['[4']]])-(FIND("x",Table8[[#This Row],['[4']]],7)+1))</f>
        <v>1500</v>
      </c>
      <c r="S80" s="2"/>
      <c r="T80" s="2">
        <f t="shared" si="1"/>
        <v>0.30375000000000002</v>
      </c>
    </row>
    <row r="81" spans="1:20" ht="30" x14ac:dyDescent="0.25">
      <c r="A81" s="31">
        <v>76</v>
      </c>
      <c r="B81" s="1" t="s">
        <v>1468</v>
      </c>
      <c r="C81" s="13" t="s">
        <v>18</v>
      </c>
      <c r="D81" s="13" t="s">
        <v>1872</v>
      </c>
      <c r="E81" s="13">
        <v>30</v>
      </c>
      <c r="F81" s="16">
        <v>1</v>
      </c>
      <c r="G81" s="16" t="s">
        <v>268</v>
      </c>
      <c r="H81" s="13" t="s">
        <v>1435</v>
      </c>
      <c r="I81" s="13" t="s">
        <v>43</v>
      </c>
      <c r="J81" s="13" t="s">
        <v>955</v>
      </c>
      <c r="K81" s="13" t="s">
        <v>142</v>
      </c>
      <c r="L81" s="13" t="s">
        <v>1483</v>
      </c>
      <c r="M81" s="13" t="s">
        <v>1437</v>
      </c>
      <c r="N81" s="13" t="s">
        <v>282</v>
      </c>
      <c r="O81" s="1" t="s">
        <v>275</v>
      </c>
      <c r="P81" s="2" t="str">
        <f>LEFT(Table8[[#This Row],['[4']]],FIND(" ",Table8[[#This Row],['[4']]],1)-1)</f>
        <v>750</v>
      </c>
      <c r="Q81" s="2" t="str">
        <f>MID(Table8[[#This Row],['[4']]],FIND("x",Table8[[#This Row],['[4']]],1)+2,FIND("x",Table8[[#This Row],['[4']]],7)-(FIND("x",Table8[[#This Row],['[4']]],1)+2))</f>
        <v xml:space="preserve">450 </v>
      </c>
      <c r="R81" s="2" t="str">
        <f>RIGHT(Table8[[#This Row],['[4']]],LEN(Table8[[#This Row],['[4']]])-(FIND("x",Table8[[#This Row],['[4']]],7)+1))</f>
        <v>1500</v>
      </c>
      <c r="S81" s="2"/>
      <c r="T81" s="2">
        <f t="shared" si="1"/>
        <v>0.50624999999999998</v>
      </c>
    </row>
    <row r="82" spans="1:20" ht="30" x14ac:dyDescent="0.25">
      <c r="A82" s="31">
        <v>77</v>
      </c>
      <c r="B82" s="1" t="s">
        <v>1478</v>
      </c>
      <c r="C82" s="13" t="s">
        <v>8</v>
      </c>
      <c r="D82" s="13" t="s">
        <v>1873</v>
      </c>
      <c r="E82" s="13">
        <v>10</v>
      </c>
      <c r="F82" s="16">
        <v>1</v>
      </c>
      <c r="G82" s="16" t="s">
        <v>268</v>
      </c>
      <c r="H82" s="13" t="s">
        <v>1435</v>
      </c>
      <c r="I82" s="13" t="s">
        <v>43</v>
      </c>
      <c r="J82" s="13" t="s">
        <v>955</v>
      </c>
      <c r="K82" s="13" t="s">
        <v>142</v>
      </c>
      <c r="L82" s="13" t="s">
        <v>1483</v>
      </c>
      <c r="M82" s="13" t="s">
        <v>1437</v>
      </c>
      <c r="N82" s="13" t="s">
        <v>282</v>
      </c>
      <c r="O82" s="1" t="s">
        <v>275</v>
      </c>
      <c r="P82" s="2" t="str">
        <f>LEFT(Table8[[#This Row],['[4']]],FIND(" ",Table8[[#This Row],['[4']]],1)-1)</f>
        <v>1510</v>
      </c>
      <c r="Q82" s="2" t="str">
        <f>MID(Table8[[#This Row],['[4']]],FIND("x",Table8[[#This Row],['[4']]],1)+2,FIND("x",Table8[[#This Row],['[4']]],7)-(FIND("x",Table8[[#This Row],['[4']]],1)+2))</f>
        <v xml:space="preserve">610 </v>
      </c>
      <c r="R82" s="2" t="str">
        <f>RIGHT(Table8[[#This Row],['[4']]],LEN(Table8[[#This Row],['[4']]])-(FIND("x",Table8[[#This Row],['[4']]],7)+1))</f>
        <v>750</v>
      </c>
      <c r="S82" s="2"/>
      <c r="T82" s="2">
        <f t="shared" si="1"/>
        <v>0.69082500000000002</v>
      </c>
    </row>
    <row r="83" spans="1:20" ht="30" x14ac:dyDescent="0.25">
      <c r="A83" s="31">
        <v>78</v>
      </c>
      <c r="B83" s="1" t="s">
        <v>1478</v>
      </c>
      <c r="C83" s="13" t="s">
        <v>8</v>
      </c>
      <c r="D83" s="13" t="s">
        <v>1874</v>
      </c>
      <c r="E83" s="13">
        <v>10</v>
      </c>
      <c r="F83" s="16">
        <v>1</v>
      </c>
      <c r="G83" s="16" t="s">
        <v>268</v>
      </c>
      <c r="H83" s="13" t="s">
        <v>1435</v>
      </c>
      <c r="I83" s="13" t="s">
        <v>43</v>
      </c>
      <c r="J83" s="13" t="s">
        <v>955</v>
      </c>
      <c r="K83" s="13" t="s">
        <v>142</v>
      </c>
      <c r="L83" s="13" t="s">
        <v>1483</v>
      </c>
      <c r="M83" s="13" t="s">
        <v>1437</v>
      </c>
      <c r="N83" s="13" t="s">
        <v>282</v>
      </c>
      <c r="O83" s="1" t="s">
        <v>275</v>
      </c>
      <c r="P83" s="2" t="str">
        <f>LEFT(Table8[[#This Row],['[4']]],FIND(" ",Table8[[#This Row],['[4']]],1)-1)</f>
        <v>1200</v>
      </c>
      <c r="Q83" s="2" t="str">
        <f>MID(Table8[[#This Row],['[4']]],FIND("x",Table8[[#This Row],['[4']]],1)+2,FIND("x",Table8[[#This Row],['[4']]],7)-(FIND("x",Table8[[#This Row],['[4']]],1)+2))</f>
        <v xml:space="preserve">710 </v>
      </c>
      <c r="R83" s="2" t="str">
        <f>RIGHT(Table8[[#This Row],['[4']]],LEN(Table8[[#This Row],['[4']]])-(FIND("x",Table8[[#This Row],['[4']]],7)+1))</f>
        <v>730</v>
      </c>
      <c r="S83" s="2"/>
      <c r="T83" s="2">
        <f t="shared" si="1"/>
        <v>0.62195999999999996</v>
      </c>
    </row>
    <row r="84" spans="1:20" ht="30" x14ac:dyDescent="0.25">
      <c r="A84" s="31">
        <v>79</v>
      </c>
      <c r="B84" s="1" t="s">
        <v>1490</v>
      </c>
      <c r="C84" s="13" t="s">
        <v>8</v>
      </c>
      <c r="D84" s="13" t="s">
        <v>1875</v>
      </c>
      <c r="E84" s="13">
        <v>5</v>
      </c>
      <c r="F84" s="16">
        <v>2</v>
      </c>
      <c r="G84" s="16" t="s">
        <v>268</v>
      </c>
      <c r="H84" s="13" t="s">
        <v>1435</v>
      </c>
      <c r="I84" s="13" t="s">
        <v>43</v>
      </c>
      <c r="J84" s="13" t="s">
        <v>955</v>
      </c>
      <c r="K84" s="13" t="s">
        <v>142</v>
      </c>
      <c r="L84" s="13" t="s">
        <v>1483</v>
      </c>
      <c r="M84" s="13" t="s">
        <v>1437</v>
      </c>
      <c r="N84" s="13" t="s">
        <v>282</v>
      </c>
      <c r="O84" s="1" t="s">
        <v>275</v>
      </c>
      <c r="P84" s="2" t="str">
        <f>LEFT(Table8[[#This Row],['[4']]],FIND(" ",Table8[[#This Row],['[4']]],1)-1)</f>
        <v>850</v>
      </c>
      <c r="Q84" s="2" t="str">
        <f>MID(Table8[[#This Row],['[4']]],FIND("x",Table8[[#This Row],['[4']]],1)+2,FIND("x",Table8[[#This Row],['[4']]],7)-(FIND("x",Table8[[#This Row],['[4']]],1)+2))</f>
        <v xml:space="preserve">170 </v>
      </c>
      <c r="R84" s="2" t="str">
        <f>RIGHT(Table8[[#This Row],['[4']]],LEN(Table8[[#This Row],['[4']]])-(FIND("x",Table8[[#This Row],['[4']]],7)+1))</f>
        <v>300</v>
      </c>
      <c r="S84" s="2"/>
      <c r="T84" s="2">
        <f t="shared" si="1"/>
        <v>4.335E-2</v>
      </c>
    </row>
    <row r="85" spans="1:20" ht="30" x14ac:dyDescent="0.25">
      <c r="A85" s="31">
        <v>80</v>
      </c>
      <c r="B85" s="1" t="s">
        <v>1449</v>
      </c>
      <c r="C85" s="13" t="s">
        <v>8</v>
      </c>
      <c r="D85" s="13" t="s">
        <v>1842</v>
      </c>
      <c r="E85" s="13">
        <v>7</v>
      </c>
      <c r="F85" s="16">
        <v>3</v>
      </c>
      <c r="G85" s="16" t="s">
        <v>268</v>
      </c>
      <c r="H85" s="13" t="s">
        <v>1435</v>
      </c>
      <c r="I85" s="13" t="s">
        <v>43</v>
      </c>
      <c r="J85" s="13" t="s">
        <v>955</v>
      </c>
      <c r="K85" s="13" t="s">
        <v>142</v>
      </c>
      <c r="L85" s="13" t="s">
        <v>1483</v>
      </c>
      <c r="M85" s="13" t="s">
        <v>1437</v>
      </c>
      <c r="N85" s="13" t="s">
        <v>282</v>
      </c>
      <c r="O85" s="1" t="s">
        <v>275</v>
      </c>
      <c r="P85" s="2" t="str">
        <f>LEFT(Table8[[#This Row],['[4']]],FIND(" ",Table8[[#This Row],['[4']]],1)-1)</f>
        <v>650</v>
      </c>
      <c r="Q85" s="2" t="str">
        <f>MID(Table8[[#This Row],['[4']]],FIND("x",Table8[[#This Row],['[4']]],1)+2,FIND("x",Table8[[#This Row],['[4']]],7)-(FIND("x",Table8[[#This Row],['[4']]],1)+2))</f>
        <v xml:space="preserve">720 </v>
      </c>
      <c r="R85" s="2" t="str">
        <f>RIGHT(Table8[[#This Row],['[4']]],LEN(Table8[[#This Row],['[4']]])-(FIND("x",Table8[[#This Row],['[4']]],7)+1))</f>
        <v>1000</v>
      </c>
      <c r="S85" s="2"/>
      <c r="T85" s="2">
        <f t="shared" si="1"/>
        <v>0.46800000000000003</v>
      </c>
    </row>
    <row r="86" spans="1:20" ht="30" x14ac:dyDescent="0.25">
      <c r="A86" s="31">
        <v>81</v>
      </c>
      <c r="B86" s="1" t="s">
        <v>1491</v>
      </c>
      <c r="C86" s="13" t="s">
        <v>8</v>
      </c>
      <c r="D86" s="13" t="s">
        <v>1859</v>
      </c>
      <c r="E86" s="13">
        <v>5</v>
      </c>
      <c r="F86" s="16">
        <v>3</v>
      </c>
      <c r="G86" s="16" t="s">
        <v>268</v>
      </c>
      <c r="H86" s="13" t="s">
        <v>1435</v>
      </c>
      <c r="I86" s="13" t="s">
        <v>43</v>
      </c>
      <c r="J86" s="13" t="s">
        <v>955</v>
      </c>
      <c r="K86" s="13" t="s">
        <v>142</v>
      </c>
      <c r="L86" s="13" t="s">
        <v>1483</v>
      </c>
      <c r="M86" s="13" t="s">
        <v>1437</v>
      </c>
      <c r="N86" s="13" t="s">
        <v>282</v>
      </c>
      <c r="O86" s="1" t="s">
        <v>275</v>
      </c>
      <c r="P86" s="2" t="str">
        <f>LEFT(Table8[[#This Row],['[4']]],FIND(" ",Table8[[#This Row],['[4']]],1)-1)</f>
        <v>500</v>
      </c>
      <c r="Q86" s="2" t="str">
        <f>MID(Table8[[#This Row],['[4']]],FIND("x",Table8[[#This Row],['[4']]],1)+2,FIND("x",Table8[[#This Row],['[4']]],7)-(FIND("x",Table8[[#This Row],['[4']]],1)+2))</f>
        <v xml:space="preserve">530 </v>
      </c>
      <c r="R86" s="2" t="str">
        <f>RIGHT(Table8[[#This Row],['[4']]],LEN(Table8[[#This Row],['[4']]])-(FIND("x",Table8[[#This Row],['[4']]],7)+1))</f>
        <v>850</v>
      </c>
      <c r="S86" s="2"/>
      <c r="T86" s="2">
        <f t="shared" si="1"/>
        <v>0.22525000000000001</v>
      </c>
    </row>
    <row r="87" spans="1:20" ht="30" x14ac:dyDescent="0.25">
      <c r="A87" s="31">
        <v>82</v>
      </c>
      <c r="B87" s="1" t="s">
        <v>22</v>
      </c>
      <c r="C87" s="13" t="s">
        <v>7</v>
      </c>
      <c r="D87" s="13" t="s">
        <v>1843</v>
      </c>
      <c r="E87" s="13">
        <v>8</v>
      </c>
      <c r="F87" s="16">
        <v>4</v>
      </c>
      <c r="G87" s="16" t="s">
        <v>268</v>
      </c>
      <c r="H87" s="13" t="s">
        <v>1435</v>
      </c>
      <c r="I87" s="13" t="s">
        <v>43</v>
      </c>
      <c r="J87" s="13" t="s">
        <v>955</v>
      </c>
      <c r="K87" s="13" t="s">
        <v>142</v>
      </c>
      <c r="L87" s="13" t="s">
        <v>1483</v>
      </c>
      <c r="M87" s="13" t="s">
        <v>1437</v>
      </c>
      <c r="N87" s="13" t="s">
        <v>1438</v>
      </c>
      <c r="O87" s="1" t="s">
        <v>275</v>
      </c>
      <c r="P87" s="2" t="str">
        <f>LEFT(Table8[[#This Row],['[4']]],FIND(" ",Table8[[#This Row],['[4']]],1)-1)</f>
        <v>150</v>
      </c>
      <c r="Q87" s="2" t="str">
        <f>MID(Table8[[#This Row],['[4']]],FIND("x",Table8[[#This Row],['[4']]],1)+2,FIND("x",Table8[[#This Row],['[4']]],7)-(FIND("x",Table8[[#This Row],['[4']]],1)+2))</f>
        <v xml:space="preserve">400 </v>
      </c>
      <c r="R87" s="2" t="str">
        <f>RIGHT(Table8[[#This Row],['[4']]],LEN(Table8[[#This Row],['[4']]])-(FIND("x",Table8[[#This Row],['[4']]],7)+1))</f>
        <v>350</v>
      </c>
      <c r="S87" s="2"/>
      <c r="T87" s="2">
        <f t="shared" si="1"/>
        <v>2.1000000000000001E-2</v>
      </c>
    </row>
    <row r="88" spans="1:20" ht="30" x14ac:dyDescent="0.25">
      <c r="A88" s="31">
        <v>83</v>
      </c>
      <c r="B88" s="1" t="s">
        <v>1451</v>
      </c>
      <c r="C88" s="13" t="s">
        <v>11</v>
      </c>
      <c r="D88" s="13" t="s">
        <v>1581</v>
      </c>
      <c r="E88" s="13">
        <v>30</v>
      </c>
      <c r="F88" s="16">
        <v>4</v>
      </c>
      <c r="G88" s="16" t="s">
        <v>268</v>
      </c>
      <c r="H88" s="13" t="s">
        <v>1435</v>
      </c>
      <c r="I88" s="13" t="s">
        <v>43</v>
      </c>
      <c r="J88" s="13" t="s">
        <v>955</v>
      </c>
      <c r="K88" s="13" t="s">
        <v>142</v>
      </c>
      <c r="L88" s="13" t="s">
        <v>1483</v>
      </c>
      <c r="M88" s="13" t="s">
        <v>1437</v>
      </c>
      <c r="N88" s="13" t="s">
        <v>282</v>
      </c>
      <c r="O88" s="1" t="s">
        <v>275</v>
      </c>
      <c r="P88" s="2" t="str">
        <f>LEFT(Table8[[#This Row],['[4']]],FIND(" ",Table8[[#This Row],['[4']]],1)-1)</f>
        <v>340</v>
      </c>
      <c r="Q88" s="2" t="str">
        <f>MID(Table8[[#This Row],['[4']]],FIND("x",Table8[[#This Row],['[4']]],1)+2,FIND("x",Table8[[#This Row],['[4']]],7)-(FIND("x",Table8[[#This Row],['[4']]],1)+2))</f>
        <v xml:space="preserve">620 </v>
      </c>
      <c r="R88" s="2" t="str">
        <f>RIGHT(Table8[[#This Row],['[4']]],LEN(Table8[[#This Row],['[4']]])-(FIND("x",Table8[[#This Row],['[4']]],7)+1))</f>
        <v>370</v>
      </c>
      <c r="S88" s="2"/>
      <c r="T88" s="2">
        <f t="shared" si="1"/>
        <v>7.7995999999999996E-2</v>
      </c>
    </row>
    <row r="89" spans="1:20" ht="30" x14ac:dyDescent="0.25">
      <c r="A89" s="31">
        <v>84</v>
      </c>
      <c r="B89" s="1" t="s">
        <v>1180</v>
      </c>
      <c r="C89" s="13" t="s">
        <v>13</v>
      </c>
      <c r="D89" s="13" t="s">
        <v>536</v>
      </c>
      <c r="E89" s="13">
        <v>12</v>
      </c>
      <c r="F89" s="16">
        <v>2</v>
      </c>
      <c r="G89" s="16" t="s">
        <v>268</v>
      </c>
      <c r="H89" s="13" t="s">
        <v>1435</v>
      </c>
      <c r="I89" s="13" t="s">
        <v>43</v>
      </c>
      <c r="J89" s="13" t="s">
        <v>829</v>
      </c>
      <c r="K89" s="13" t="s">
        <v>142</v>
      </c>
      <c r="L89" s="13" t="s">
        <v>1492</v>
      </c>
      <c r="M89" s="13" t="s">
        <v>1437</v>
      </c>
      <c r="N89" s="13" t="s">
        <v>1438</v>
      </c>
      <c r="O89" s="1" t="s">
        <v>275</v>
      </c>
      <c r="P89" s="2" t="str">
        <f>LEFT(Table8[[#This Row],['[4']]],FIND(" ",Table8[[#This Row],['[4']]],1)-1)</f>
        <v>500</v>
      </c>
      <c r="Q89" s="2" t="str">
        <f>MID(Table8[[#This Row],['[4']]],FIND("x",Table8[[#This Row],['[4']]],1)+2,FIND("x",Table8[[#This Row],['[4']]],7)-(FIND("x",Table8[[#This Row],['[4']]],1)+2))</f>
        <v xml:space="preserve">500 </v>
      </c>
      <c r="R89" s="2" t="str">
        <f>RIGHT(Table8[[#This Row],['[4']]],LEN(Table8[[#This Row],['[4']]])-(FIND("x",Table8[[#This Row],['[4']]],7)+1))</f>
        <v>500</v>
      </c>
      <c r="S89" s="2"/>
      <c r="T89" s="2">
        <f t="shared" si="1"/>
        <v>0.125</v>
      </c>
    </row>
    <row r="90" spans="1:20" ht="30" x14ac:dyDescent="0.25">
      <c r="A90" s="31">
        <v>85</v>
      </c>
      <c r="B90" s="1" t="s">
        <v>1493</v>
      </c>
      <c r="C90" s="13" t="s">
        <v>13</v>
      </c>
      <c r="D90" s="13" t="s">
        <v>1876</v>
      </c>
      <c r="E90" s="13">
        <v>500</v>
      </c>
      <c r="F90" s="16">
        <v>1</v>
      </c>
      <c r="G90" s="16" t="s">
        <v>268</v>
      </c>
      <c r="H90" s="13" t="s">
        <v>1435</v>
      </c>
      <c r="I90" s="13" t="s">
        <v>43</v>
      </c>
      <c r="J90" s="13" t="s">
        <v>829</v>
      </c>
      <c r="K90" s="13" t="s">
        <v>142</v>
      </c>
      <c r="L90" s="13" t="s">
        <v>1492</v>
      </c>
      <c r="M90" s="13" t="s">
        <v>1437</v>
      </c>
      <c r="N90" s="13" t="s">
        <v>1438</v>
      </c>
      <c r="O90" s="1" t="s">
        <v>275</v>
      </c>
      <c r="P90" s="2" t="str">
        <f>LEFT(Table8[[#This Row],['[4']]],FIND(" ",Table8[[#This Row],['[4']]],1)-1)</f>
        <v>1500</v>
      </c>
      <c r="Q90" s="2" t="str">
        <f>MID(Table8[[#This Row],['[4']]],FIND("x",Table8[[#This Row],['[4']]],1)+2,FIND("x",Table8[[#This Row],['[4']]],7)-(FIND("x",Table8[[#This Row],['[4']]],1)+2))</f>
        <v xml:space="preserve">800 </v>
      </c>
      <c r="R90" s="2" t="str">
        <f>RIGHT(Table8[[#This Row],['[4']]],LEN(Table8[[#This Row],['[4']]])-(FIND("x",Table8[[#This Row],['[4']]],7)+1))</f>
        <v>830</v>
      </c>
      <c r="S90" s="2"/>
      <c r="T90" s="2">
        <f t="shared" si="1"/>
        <v>0.996</v>
      </c>
    </row>
    <row r="91" spans="1:20" ht="30" x14ac:dyDescent="0.25">
      <c r="A91" s="31">
        <v>86</v>
      </c>
      <c r="B91" s="1" t="s">
        <v>1494</v>
      </c>
      <c r="C91" s="13" t="s">
        <v>9</v>
      </c>
      <c r="D91" s="13" t="s">
        <v>1877</v>
      </c>
      <c r="E91" s="13">
        <v>14</v>
      </c>
      <c r="F91" s="16">
        <v>1</v>
      </c>
      <c r="G91" s="16" t="s">
        <v>268</v>
      </c>
      <c r="H91" s="13" t="s">
        <v>1435</v>
      </c>
      <c r="I91" s="13" t="s">
        <v>43</v>
      </c>
      <c r="J91" s="13" t="s">
        <v>829</v>
      </c>
      <c r="K91" s="13" t="s">
        <v>142</v>
      </c>
      <c r="L91" s="13" t="s">
        <v>1492</v>
      </c>
      <c r="M91" s="13" t="s">
        <v>1437</v>
      </c>
      <c r="N91" s="13" t="s">
        <v>1438</v>
      </c>
      <c r="O91" s="1" t="s">
        <v>275</v>
      </c>
      <c r="P91" s="2" t="str">
        <f>LEFT(Table8[[#This Row],['[4']]],FIND(" ",Table8[[#This Row],['[4']]],1)-1)</f>
        <v>350</v>
      </c>
      <c r="Q91" s="2" t="str">
        <f>MID(Table8[[#This Row],['[4']]],FIND("x",Table8[[#This Row],['[4']]],1)+2,FIND("x",Table8[[#This Row],['[4']]],7)-(FIND("x",Table8[[#This Row],['[4']]],1)+2))</f>
        <v xml:space="preserve">1200 </v>
      </c>
      <c r="R91" s="2" t="str">
        <f>RIGHT(Table8[[#This Row],['[4']]],LEN(Table8[[#This Row],['[4']]])-(FIND("x",Table8[[#This Row],['[4']]],7)+1))</f>
        <v>450</v>
      </c>
      <c r="S91" s="2"/>
      <c r="T91" s="2">
        <f t="shared" si="1"/>
        <v>0.189</v>
      </c>
    </row>
    <row r="92" spans="1:20" ht="30" x14ac:dyDescent="0.25">
      <c r="A92" s="31">
        <v>87</v>
      </c>
      <c r="B92" s="1" t="s">
        <v>1495</v>
      </c>
      <c r="C92" s="13" t="s">
        <v>15</v>
      </c>
      <c r="D92" s="13" t="s">
        <v>1581</v>
      </c>
      <c r="E92" s="13">
        <v>10</v>
      </c>
      <c r="F92" s="16">
        <v>10</v>
      </c>
      <c r="G92" s="16" t="s">
        <v>268</v>
      </c>
      <c r="H92" s="13" t="s">
        <v>1435</v>
      </c>
      <c r="I92" s="13" t="s">
        <v>43</v>
      </c>
      <c r="J92" s="13" t="s">
        <v>829</v>
      </c>
      <c r="K92" s="13" t="s">
        <v>142</v>
      </c>
      <c r="L92" s="13" t="s">
        <v>1492</v>
      </c>
      <c r="M92" s="13" t="s">
        <v>1437</v>
      </c>
      <c r="N92" s="13" t="s">
        <v>1438</v>
      </c>
      <c r="O92" s="1" t="s">
        <v>275</v>
      </c>
      <c r="P92" s="2" t="str">
        <f>LEFT(Table8[[#This Row],['[4']]],FIND(" ",Table8[[#This Row],['[4']]],1)-1)</f>
        <v>340</v>
      </c>
      <c r="Q92" s="2" t="str">
        <f>MID(Table8[[#This Row],['[4']]],FIND("x",Table8[[#This Row],['[4']]],1)+2,FIND("x",Table8[[#This Row],['[4']]],7)-(FIND("x",Table8[[#This Row],['[4']]],1)+2))</f>
        <v xml:space="preserve">620 </v>
      </c>
      <c r="R92" s="2" t="str">
        <f>RIGHT(Table8[[#This Row],['[4']]],LEN(Table8[[#This Row],['[4']]])-(FIND("x",Table8[[#This Row],['[4']]],7)+1))</f>
        <v>370</v>
      </c>
      <c r="S92" s="2"/>
      <c r="T92" s="2">
        <f t="shared" si="1"/>
        <v>7.7995999999999996E-2</v>
      </c>
    </row>
    <row r="93" spans="1:20" ht="30" x14ac:dyDescent="0.25">
      <c r="A93" s="31">
        <v>88</v>
      </c>
      <c r="B93" s="1" t="s">
        <v>1496</v>
      </c>
      <c r="C93" s="13" t="s">
        <v>9</v>
      </c>
      <c r="D93" s="13" t="s">
        <v>618</v>
      </c>
      <c r="E93" s="13">
        <v>15</v>
      </c>
      <c r="F93" s="16">
        <v>4</v>
      </c>
      <c r="G93" s="16" t="s">
        <v>268</v>
      </c>
      <c r="H93" s="13" t="s">
        <v>1435</v>
      </c>
      <c r="I93" s="13" t="s">
        <v>43</v>
      </c>
      <c r="J93" s="13" t="s">
        <v>829</v>
      </c>
      <c r="K93" s="13" t="s">
        <v>142</v>
      </c>
      <c r="L93" s="13" t="s">
        <v>1492</v>
      </c>
      <c r="M93" s="13" t="s">
        <v>1437</v>
      </c>
      <c r="N93" s="13" t="s">
        <v>1438</v>
      </c>
      <c r="O93" s="1" t="s">
        <v>275</v>
      </c>
      <c r="P93" s="2" t="str">
        <f>LEFT(Table8[[#This Row],['[4']]],FIND(" ",Table8[[#This Row],['[4']]],1)-1)</f>
        <v>300</v>
      </c>
      <c r="Q93" s="2" t="str">
        <f>MID(Table8[[#This Row],['[4']]],FIND("x",Table8[[#This Row],['[4']]],1)+2,FIND("x",Table8[[#This Row],['[4']]],7)-(FIND("x",Table8[[#This Row],['[4']]],1)+2))</f>
        <v xml:space="preserve">500 </v>
      </c>
      <c r="R93" s="2" t="str">
        <f>RIGHT(Table8[[#This Row],['[4']]],LEN(Table8[[#This Row],['[4']]])-(FIND("x",Table8[[#This Row],['[4']]],7)+1))</f>
        <v>700</v>
      </c>
      <c r="S93" s="2"/>
      <c r="T93" s="2">
        <f t="shared" si="1"/>
        <v>0.105</v>
      </c>
    </row>
    <row r="94" spans="1:20" ht="30" x14ac:dyDescent="0.25">
      <c r="A94" s="31">
        <v>89</v>
      </c>
      <c r="B94" s="1" t="s">
        <v>1489</v>
      </c>
      <c r="C94" s="13" t="s">
        <v>15</v>
      </c>
      <c r="D94" s="13" t="s">
        <v>1581</v>
      </c>
      <c r="E94" s="13">
        <v>8</v>
      </c>
      <c r="F94" s="16">
        <v>10</v>
      </c>
      <c r="G94" s="16" t="s">
        <v>268</v>
      </c>
      <c r="H94" s="13" t="s">
        <v>1435</v>
      </c>
      <c r="I94" s="13" t="s">
        <v>43</v>
      </c>
      <c r="J94" s="13" t="s">
        <v>955</v>
      </c>
      <c r="K94" s="13" t="s">
        <v>142</v>
      </c>
      <c r="L94" s="13" t="s">
        <v>1492</v>
      </c>
      <c r="M94" s="13" t="s">
        <v>1437</v>
      </c>
      <c r="N94" s="13" t="s">
        <v>1438</v>
      </c>
      <c r="O94" s="1" t="s">
        <v>275</v>
      </c>
      <c r="P94" s="2" t="str">
        <f>LEFT(Table8[[#This Row],['[4']]],FIND(" ",Table8[[#This Row],['[4']]],1)-1)</f>
        <v>340</v>
      </c>
      <c r="Q94" s="2" t="str">
        <f>MID(Table8[[#This Row],['[4']]],FIND("x",Table8[[#This Row],['[4']]],1)+2,FIND("x",Table8[[#This Row],['[4']]],7)-(FIND("x",Table8[[#This Row],['[4']]],1)+2))</f>
        <v xml:space="preserve">620 </v>
      </c>
      <c r="R94" s="2" t="str">
        <f>RIGHT(Table8[[#This Row],['[4']]],LEN(Table8[[#This Row],['[4']]])-(FIND("x",Table8[[#This Row],['[4']]],7)+1))</f>
        <v>370</v>
      </c>
      <c r="S94" s="2"/>
      <c r="T94" s="2">
        <f t="shared" si="1"/>
        <v>7.7995999999999996E-2</v>
      </c>
    </row>
    <row r="95" spans="1:20" ht="30" x14ac:dyDescent="0.25">
      <c r="A95" s="31">
        <v>90</v>
      </c>
      <c r="B95" s="1" t="s">
        <v>1465</v>
      </c>
      <c r="C95" s="13" t="s">
        <v>15</v>
      </c>
      <c r="D95" s="13" t="s">
        <v>1581</v>
      </c>
      <c r="E95" s="13">
        <v>30</v>
      </c>
      <c r="F95" s="16">
        <v>5</v>
      </c>
      <c r="G95" s="16" t="s">
        <v>268</v>
      </c>
      <c r="H95" s="13" t="s">
        <v>1435</v>
      </c>
      <c r="I95" s="13" t="s">
        <v>25</v>
      </c>
      <c r="J95" s="13" t="s">
        <v>113</v>
      </c>
      <c r="K95" s="13" t="s">
        <v>142</v>
      </c>
      <c r="L95" s="13" t="s">
        <v>1492</v>
      </c>
      <c r="M95" s="13" t="s">
        <v>1437</v>
      </c>
      <c r="N95" s="13" t="s">
        <v>1438</v>
      </c>
      <c r="O95" s="1" t="s">
        <v>275</v>
      </c>
      <c r="P95" s="2" t="str">
        <f>LEFT(Table8[[#This Row],['[4']]],FIND(" ",Table8[[#This Row],['[4']]],1)-1)</f>
        <v>340</v>
      </c>
      <c r="Q95" s="2" t="str">
        <f>MID(Table8[[#This Row],['[4']]],FIND("x",Table8[[#This Row],['[4']]],1)+2,FIND("x",Table8[[#This Row],['[4']]],7)-(FIND("x",Table8[[#This Row],['[4']]],1)+2))</f>
        <v xml:space="preserve">620 </v>
      </c>
      <c r="R95" s="2" t="str">
        <f>RIGHT(Table8[[#This Row],['[4']]],LEN(Table8[[#This Row],['[4']]])-(FIND("x",Table8[[#This Row],['[4']]],7)+1))</f>
        <v>370</v>
      </c>
      <c r="S95" s="2"/>
      <c r="T95" s="2">
        <f t="shared" si="1"/>
        <v>7.7995999999999996E-2</v>
      </c>
    </row>
    <row r="96" spans="1:20" ht="30" x14ac:dyDescent="0.25">
      <c r="A96" s="31">
        <v>91</v>
      </c>
      <c r="B96" s="1" t="s">
        <v>224</v>
      </c>
      <c r="C96" s="13" t="s">
        <v>14</v>
      </c>
      <c r="D96" s="13" t="s">
        <v>1878</v>
      </c>
      <c r="E96" s="13">
        <v>6</v>
      </c>
      <c r="F96" s="16">
        <v>5</v>
      </c>
      <c r="G96" s="16" t="s">
        <v>268</v>
      </c>
      <c r="H96" s="13" t="s">
        <v>1435</v>
      </c>
      <c r="I96" s="13" t="s">
        <v>43</v>
      </c>
      <c r="J96" s="13" t="s">
        <v>829</v>
      </c>
      <c r="K96" s="13" t="s">
        <v>142</v>
      </c>
      <c r="L96" s="13" t="s">
        <v>1497</v>
      </c>
      <c r="M96" s="13" t="s">
        <v>1437</v>
      </c>
      <c r="N96" s="13" t="s">
        <v>282</v>
      </c>
      <c r="O96" s="1" t="s">
        <v>275</v>
      </c>
      <c r="P96" s="2" t="str">
        <f>LEFT(Table8[[#This Row],['[4']]],FIND(" ",Table8[[#This Row],['[4']]],1)-1)</f>
        <v>350</v>
      </c>
      <c r="Q96" s="2" t="str">
        <f>MID(Table8[[#This Row],['[4']]],FIND("x",Table8[[#This Row],['[4']]],1)+2,FIND("x",Table8[[#This Row],['[4']]],7)-(FIND("x",Table8[[#This Row],['[4']]],1)+2))</f>
        <v xml:space="preserve">350 </v>
      </c>
      <c r="R96" s="2" t="str">
        <f>RIGHT(Table8[[#This Row],['[4']]],LEN(Table8[[#This Row],['[4']]])-(FIND("x",Table8[[#This Row],['[4']]],7)+1))</f>
        <v>1500</v>
      </c>
      <c r="S96" s="2"/>
      <c r="T96" s="2">
        <f t="shared" si="1"/>
        <v>0.18375</v>
      </c>
    </row>
    <row r="97" spans="1:20" ht="30" x14ac:dyDescent="0.25">
      <c r="A97" s="31">
        <v>92</v>
      </c>
      <c r="B97" s="1" t="s">
        <v>1478</v>
      </c>
      <c r="C97" s="13" t="s">
        <v>8</v>
      </c>
      <c r="D97" s="13" t="s">
        <v>1879</v>
      </c>
      <c r="E97" s="13">
        <v>10</v>
      </c>
      <c r="F97" s="16">
        <v>2</v>
      </c>
      <c r="G97" s="16" t="s">
        <v>268</v>
      </c>
      <c r="H97" s="13" t="s">
        <v>1435</v>
      </c>
      <c r="I97" s="13" t="s">
        <v>43</v>
      </c>
      <c r="J97" s="13" t="s">
        <v>829</v>
      </c>
      <c r="K97" s="13" t="s">
        <v>142</v>
      </c>
      <c r="L97" s="13" t="s">
        <v>1497</v>
      </c>
      <c r="M97" s="13" t="s">
        <v>1437</v>
      </c>
      <c r="N97" s="13" t="s">
        <v>282</v>
      </c>
      <c r="O97" s="1" t="s">
        <v>275</v>
      </c>
      <c r="P97" s="2" t="str">
        <f>LEFT(Table8[[#This Row],['[4']]],FIND(" ",Table8[[#This Row],['[4']]],1)-1)</f>
        <v>1010</v>
      </c>
      <c r="Q97" s="2" t="str">
        <f>MID(Table8[[#This Row],['[4']]],FIND("x",Table8[[#This Row],['[4']]],1)+2,FIND("x",Table8[[#This Row],['[4']]],7)-(FIND("x",Table8[[#This Row],['[4']]],1)+2))</f>
        <v xml:space="preserve">510 </v>
      </c>
      <c r="R97" s="2" t="str">
        <f>RIGHT(Table8[[#This Row],['[4']]],LEN(Table8[[#This Row],['[4']]])-(FIND("x",Table8[[#This Row],['[4']]],7)+1))</f>
        <v>740</v>
      </c>
      <c r="S97" s="2"/>
      <c r="T97" s="2">
        <f t="shared" si="1"/>
        <v>0.38117400000000001</v>
      </c>
    </row>
    <row r="98" spans="1:20" ht="30" x14ac:dyDescent="0.25">
      <c r="A98" s="31">
        <v>93</v>
      </c>
      <c r="B98" s="1" t="s">
        <v>1478</v>
      </c>
      <c r="C98" s="13" t="s">
        <v>8</v>
      </c>
      <c r="D98" s="13" t="s">
        <v>1880</v>
      </c>
      <c r="E98" s="13">
        <v>10</v>
      </c>
      <c r="F98" s="16">
        <v>1</v>
      </c>
      <c r="G98" s="16" t="s">
        <v>268</v>
      </c>
      <c r="H98" s="13" t="s">
        <v>1435</v>
      </c>
      <c r="I98" s="13" t="s">
        <v>43</v>
      </c>
      <c r="J98" s="13" t="s">
        <v>829</v>
      </c>
      <c r="K98" s="13" t="s">
        <v>142</v>
      </c>
      <c r="L98" s="13" t="s">
        <v>1497</v>
      </c>
      <c r="M98" s="13" t="s">
        <v>1437</v>
      </c>
      <c r="N98" s="13" t="s">
        <v>282</v>
      </c>
      <c r="O98" s="1" t="s">
        <v>275</v>
      </c>
      <c r="P98" s="2" t="str">
        <f>LEFT(Table8[[#This Row],['[4']]],FIND(" ",Table8[[#This Row],['[4']]],1)-1)</f>
        <v>1450</v>
      </c>
      <c r="Q98" s="2" t="str">
        <f>MID(Table8[[#This Row],['[4']]],FIND("x",Table8[[#This Row],['[4']]],1)+2,FIND("x",Table8[[#This Row],['[4']]],7)-(FIND("x",Table8[[#This Row],['[4']]],1)+2))</f>
        <v xml:space="preserve">650 </v>
      </c>
      <c r="R98" s="2" t="str">
        <f>RIGHT(Table8[[#This Row],['[4']]],LEN(Table8[[#This Row],['[4']]])-(FIND("x",Table8[[#This Row],['[4']]],7)+1))</f>
        <v>760</v>
      </c>
      <c r="S98" s="2"/>
      <c r="T98" s="2">
        <f t="shared" si="1"/>
        <v>0.71630000000000005</v>
      </c>
    </row>
    <row r="99" spans="1:20" ht="30" x14ac:dyDescent="0.25">
      <c r="A99" s="31">
        <v>94</v>
      </c>
      <c r="B99" s="1" t="s">
        <v>0</v>
      </c>
      <c r="C99" s="13" t="s">
        <v>8</v>
      </c>
      <c r="D99" s="13" t="s">
        <v>1881</v>
      </c>
      <c r="E99" s="13">
        <v>10</v>
      </c>
      <c r="F99" s="16">
        <v>3</v>
      </c>
      <c r="G99" s="16" t="s">
        <v>268</v>
      </c>
      <c r="H99" s="13" t="s">
        <v>1435</v>
      </c>
      <c r="I99" s="13" t="s">
        <v>43</v>
      </c>
      <c r="J99" s="13" t="s">
        <v>829</v>
      </c>
      <c r="K99" s="13" t="s">
        <v>142</v>
      </c>
      <c r="L99" s="13" t="s">
        <v>1497</v>
      </c>
      <c r="M99" s="13" t="s">
        <v>1437</v>
      </c>
      <c r="N99" s="13" t="s">
        <v>282</v>
      </c>
      <c r="O99" s="1" t="s">
        <v>275</v>
      </c>
      <c r="P99" s="2" t="str">
        <f>LEFT(Table8[[#This Row],['[4']]],FIND(" ",Table8[[#This Row],['[4']]],1)-1)</f>
        <v>1200</v>
      </c>
      <c r="Q99" s="2" t="str">
        <f>MID(Table8[[#This Row],['[4']]],FIND("x",Table8[[#This Row],['[4']]],1)+2,FIND("x",Table8[[#This Row],['[4']]],7)-(FIND("x",Table8[[#This Row],['[4']]],1)+2))</f>
        <v xml:space="preserve">600 </v>
      </c>
      <c r="R99" s="2" t="str">
        <f>RIGHT(Table8[[#This Row],['[4']]],LEN(Table8[[#This Row],['[4']]])-(FIND("x",Table8[[#This Row],['[4']]],7)+1))</f>
        <v>750</v>
      </c>
      <c r="S99" s="2"/>
      <c r="T99" s="2">
        <f t="shared" si="1"/>
        <v>0.54</v>
      </c>
    </row>
    <row r="100" spans="1:20" ht="30" x14ac:dyDescent="0.25">
      <c r="A100" s="31">
        <v>95</v>
      </c>
      <c r="B100" s="1" t="s">
        <v>1498</v>
      </c>
      <c r="C100" s="13" t="s">
        <v>8</v>
      </c>
      <c r="D100" s="13" t="s">
        <v>1882</v>
      </c>
      <c r="E100" s="13">
        <v>50</v>
      </c>
      <c r="F100" s="16">
        <v>1</v>
      </c>
      <c r="G100" s="16" t="s">
        <v>268</v>
      </c>
      <c r="H100" s="13" t="s">
        <v>1435</v>
      </c>
      <c r="I100" s="13" t="s">
        <v>43</v>
      </c>
      <c r="J100" s="13" t="s">
        <v>829</v>
      </c>
      <c r="K100" s="13" t="s">
        <v>142</v>
      </c>
      <c r="L100" s="13" t="s">
        <v>1492</v>
      </c>
      <c r="M100" s="13" t="s">
        <v>1437</v>
      </c>
      <c r="N100" s="13" t="s">
        <v>282</v>
      </c>
      <c r="O100" s="1" t="s">
        <v>275</v>
      </c>
      <c r="P100" s="2" t="str">
        <f>LEFT(Table8[[#This Row],['[4']]],FIND(" ",Table8[[#This Row],['[4']]],1)-1)</f>
        <v>900</v>
      </c>
      <c r="Q100" s="2" t="str">
        <f>MID(Table8[[#This Row],['[4']]],FIND("x",Table8[[#This Row],['[4']]],1)+2,FIND("x",Table8[[#This Row],['[4']]],7)-(FIND("x",Table8[[#This Row],['[4']]],1)+2))</f>
        <v xml:space="preserve">600 </v>
      </c>
      <c r="R100" s="2" t="str">
        <f>RIGHT(Table8[[#This Row],['[4']]],LEN(Table8[[#This Row],['[4']]])-(FIND("x",Table8[[#This Row],['[4']]],7)+1))</f>
        <v>2000</v>
      </c>
      <c r="S100" s="2"/>
      <c r="T100" s="2">
        <f t="shared" si="1"/>
        <v>1.08</v>
      </c>
    </row>
    <row r="101" spans="1:20" ht="30" x14ac:dyDescent="0.25">
      <c r="A101" s="31">
        <v>96</v>
      </c>
      <c r="B101" s="1" t="s">
        <v>707</v>
      </c>
      <c r="C101" s="13" t="s">
        <v>8</v>
      </c>
      <c r="D101" s="13" t="s">
        <v>1883</v>
      </c>
      <c r="E101" s="13">
        <v>20</v>
      </c>
      <c r="F101" s="16">
        <v>1</v>
      </c>
      <c r="G101" s="16" t="s">
        <v>268</v>
      </c>
      <c r="H101" s="13" t="s">
        <v>1435</v>
      </c>
      <c r="I101" s="13" t="s">
        <v>43</v>
      </c>
      <c r="J101" s="13" t="s">
        <v>829</v>
      </c>
      <c r="K101" s="13" t="s">
        <v>142</v>
      </c>
      <c r="L101" s="13" t="s">
        <v>1497</v>
      </c>
      <c r="M101" s="13" t="s">
        <v>1437</v>
      </c>
      <c r="N101" s="13" t="s">
        <v>282</v>
      </c>
      <c r="O101" s="1" t="s">
        <v>275</v>
      </c>
      <c r="P101" s="2" t="str">
        <f>LEFT(Table8[[#This Row],['[4']]],FIND(" ",Table8[[#This Row],['[4']]],1)-1)</f>
        <v>600</v>
      </c>
      <c r="Q101" s="2" t="str">
        <f>MID(Table8[[#This Row],['[4']]],FIND("x",Table8[[#This Row],['[4']]],1)+2,FIND("x",Table8[[#This Row],['[4']]],7)-(FIND("x",Table8[[#This Row],['[4']]],1)+2))</f>
        <v xml:space="preserve">300 </v>
      </c>
      <c r="R101" s="2" t="str">
        <f>RIGHT(Table8[[#This Row],['[4']]],LEN(Table8[[#This Row],['[4']]])-(FIND("x",Table8[[#This Row],['[4']]],7)+1))</f>
        <v>1800</v>
      </c>
      <c r="S101" s="2"/>
      <c r="T101" s="2">
        <f t="shared" si="1"/>
        <v>0.32400000000000001</v>
      </c>
    </row>
    <row r="102" spans="1:20" ht="30" x14ac:dyDescent="0.25">
      <c r="A102" s="31">
        <v>97</v>
      </c>
      <c r="B102" s="1" t="s">
        <v>1499</v>
      </c>
      <c r="C102" s="13" t="s">
        <v>8</v>
      </c>
      <c r="D102" s="13" t="s">
        <v>1859</v>
      </c>
      <c r="E102" s="13">
        <v>5</v>
      </c>
      <c r="F102" s="16">
        <v>2</v>
      </c>
      <c r="G102" s="16" t="s">
        <v>268</v>
      </c>
      <c r="H102" s="13" t="s">
        <v>1435</v>
      </c>
      <c r="I102" s="13" t="s">
        <v>43</v>
      </c>
      <c r="J102" s="13" t="s">
        <v>829</v>
      </c>
      <c r="K102" s="13" t="s">
        <v>142</v>
      </c>
      <c r="L102" s="13" t="s">
        <v>1497</v>
      </c>
      <c r="M102" s="13" t="s">
        <v>1437</v>
      </c>
      <c r="N102" s="13" t="s">
        <v>282</v>
      </c>
      <c r="O102" s="1" t="s">
        <v>275</v>
      </c>
      <c r="P102" s="2" t="str">
        <f>LEFT(Table8[[#This Row],['[4']]],FIND(" ",Table8[[#This Row],['[4']]],1)-1)</f>
        <v>500</v>
      </c>
      <c r="Q102" s="2" t="str">
        <f>MID(Table8[[#This Row],['[4']]],FIND("x",Table8[[#This Row],['[4']]],1)+2,FIND("x",Table8[[#This Row],['[4']]],7)-(FIND("x",Table8[[#This Row],['[4']]],1)+2))</f>
        <v xml:space="preserve">530 </v>
      </c>
      <c r="R102" s="2" t="str">
        <f>RIGHT(Table8[[#This Row],['[4']]],LEN(Table8[[#This Row],['[4']]])-(FIND("x",Table8[[#This Row],['[4']]],7)+1))</f>
        <v>850</v>
      </c>
      <c r="S102" s="2"/>
      <c r="T102" s="2">
        <f t="shared" si="1"/>
        <v>0.22525000000000001</v>
      </c>
    </row>
    <row r="103" spans="1:20" ht="30" x14ac:dyDescent="0.25">
      <c r="A103" s="31">
        <v>98</v>
      </c>
      <c r="B103" s="1" t="s">
        <v>1479</v>
      </c>
      <c r="C103" s="13" t="s">
        <v>8</v>
      </c>
      <c r="D103" s="13" t="s">
        <v>1842</v>
      </c>
      <c r="E103" s="13">
        <v>7</v>
      </c>
      <c r="F103" s="16">
        <v>4</v>
      </c>
      <c r="G103" s="16" t="s">
        <v>268</v>
      </c>
      <c r="H103" s="13" t="s">
        <v>1435</v>
      </c>
      <c r="I103" s="13" t="s">
        <v>43</v>
      </c>
      <c r="J103" s="13" t="s">
        <v>829</v>
      </c>
      <c r="K103" s="13" t="s">
        <v>142</v>
      </c>
      <c r="L103" s="13" t="s">
        <v>1497</v>
      </c>
      <c r="M103" s="13" t="s">
        <v>1437</v>
      </c>
      <c r="N103" s="13" t="s">
        <v>282</v>
      </c>
      <c r="O103" s="1" t="s">
        <v>275</v>
      </c>
      <c r="P103" s="2" t="str">
        <f>LEFT(Table8[[#This Row],['[4']]],FIND(" ",Table8[[#This Row],['[4']]],1)-1)</f>
        <v>650</v>
      </c>
      <c r="Q103" s="2" t="str">
        <f>MID(Table8[[#This Row],['[4']]],FIND("x",Table8[[#This Row],['[4']]],1)+2,FIND("x",Table8[[#This Row],['[4']]],7)-(FIND("x",Table8[[#This Row],['[4']]],1)+2))</f>
        <v xml:space="preserve">720 </v>
      </c>
      <c r="R103" s="2" t="str">
        <f>RIGHT(Table8[[#This Row],['[4']]],LEN(Table8[[#This Row],['[4']]])-(FIND("x",Table8[[#This Row],['[4']]],7)+1))</f>
        <v>1000</v>
      </c>
      <c r="S103" s="2"/>
      <c r="T103" s="2">
        <f t="shared" si="1"/>
        <v>0.46800000000000003</v>
      </c>
    </row>
    <row r="104" spans="1:20" ht="30" x14ac:dyDescent="0.25">
      <c r="A104" s="31">
        <v>99</v>
      </c>
      <c r="B104" s="1" t="s">
        <v>22</v>
      </c>
      <c r="C104" s="13" t="s">
        <v>7</v>
      </c>
      <c r="D104" s="13" t="s">
        <v>1843</v>
      </c>
      <c r="E104" s="13">
        <v>8</v>
      </c>
      <c r="F104" s="16">
        <v>5</v>
      </c>
      <c r="G104" s="16" t="s">
        <v>268</v>
      </c>
      <c r="H104" s="13" t="s">
        <v>1435</v>
      </c>
      <c r="I104" s="13" t="s">
        <v>43</v>
      </c>
      <c r="J104" s="13" t="s">
        <v>829</v>
      </c>
      <c r="K104" s="13" t="s">
        <v>142</v>
      </c>
      <c r="L104" s="13" t="s">
        <v>1497</v>
      </c>
      <c r="M104" s="13" t="s">
        <v>1437</v>
      </c>
      <c r="N104" s="13" t="s">
        <v>1438</v>
      </c>
      <c r="O104" s="1" t="s">
        <v>275</v>
      </c>
      <c r="P104" s="2" t="str">
        <f>LEFT(Table8[[#This Row],['[4']]],FIND(" ",Table8[[#This Row],['[4']]],1)-1)</f>
        <v>150</v>
      </c>
      <c r="Q104" s="2" t="str">
        <f>MID(Table8[[#This Row],['[4']]],FIND("x",Table8[[#This Row],['[4']]],1)+2,FIND("x",Table8[[#This Row],['[4']]],7)-(FIND("x",Table8[[#This Row],['[4']]],1)+2))</f>
        <v xml:space="preserve">400 </v>
      </c>
      <c r="R104" s="2" t="str">
        <f>RIGHT(Table8[[#This Row],['[4']]],LEN(Table8[[#This Row],['[4']]])-(FIND("x",Table8[[#This Row],['[4']]],7)+1))</f>
        <v>350</v>
      </c>
      <c r="S104" s="2"/>
      <c r="T104" s="2">
        <f t="shared" si="1"/>
        <v>2.1000000000000001E-2</v>
      </c>
    </row>
    <row r="105" spans="1:20" ht="30" x14ac:dyDescent="0.25">
      <c r="A105" s="31">
        <v>100</v>
      </c>
      <c r="B105" s="1" t="s">
        <v>77</v>
      </c>
      <c r="C105" s="13" t="s">
        <v>7</v>
      </c>
      <c r="D105" s="13" t="s">
        <v>1884</v>
      </c>
      <c r="E105" s="13">
        <v>5</v>
      </c>
      <c r="F105" s="16">
        <v>1</v>
      </c>
      <c r="G105" s="16" t="s">
        <v>268</v>
      </c>
      <c r="H105" s="13" t="s">
        <v>1435</v>
      </c>
      <c r="I105" s="13" t="s">
        <v>43</v>
      </c>
      <c r="J105" s="13" t="s">
        <v>829</v>
      </c>
      <c r="K105" s="13" t="s">
        <v>142</v>
      </c>
      <c r="L105" s="13" t="s">
        <v>1497</v>
      </c>
      <c r="M105" s="13" t="s">
        <v>1437</v>
      </c>
      <c r="N105" s="13" t="s">
        <v>1438</v>
      </c>
      <c r="O105" s="1" t="s">
        <v>275</v>
      </c>
      <c r="P105" s="2" t="str">
        <f>LEFT(Table8[[#This Row],['[4']]],FIND(" ",Table8[[#This Row],['[4']]],1)-1)</f>
        <v>400</v>
      </c>
      <c r="Q105" s="2" t="str">
        <f>MID(Table8[[#This Row],['[4']]],FIND("x",Table8[[#This Row],['[4']]],1)+2,FIND("x",Table8[[#This Row],['[4']]],7)-(FIND("x",Table8[[#This Row],['[4']]],1)+2))</f>
        <v xml:space="preserve">350 </v>
      </c>
      <c r="R105" s="2" t="str">
        <f>RIGHT(Table8[[#This Row],['[4']]],LEN(Table8[[#This Row],['[4']]])-(FIND("x",Table8[[#This Row],['[4']]],7)+1))</f>
        <v>350</v>
      </c>
      <c r="S105" s="2"/>
      <c r="T105" s="2">
        <f t="shared" si="1"/>
        <v>4.9000000000000002E-2</v>
      </c>
    </row>
    <row r="106" spans="1:20" ht="30" x14ac:dyDescent="0.25">
      <c r="A106" s="31">
        <v>101</v>
      </c>
      <c r="B106" s="1" t="s">
        <v>1451</v>
      </c>
      <c r="C106" s="13" t="s">
        <v>11</v>
      </c>
      <c r="D106" s="13" t="s">
        <v>1581</v>
      </c>
      <c r="E106" s="13">
        <v>40</v>
      </c>
      <c r="F106" s="16">
        <v>5</v>
      </c>
      <c r="G106" s="16" t="s">
        <v>268</v>
      </c>
      <c r="H106" s="13" t="s">
        <v>1435</v>
      </c>
      <c r="I106" s="13" t="s">
        <v>43</v>
      </c>
      <c r="J106" s="13" t="s">
        <v>829</v>
      </c>
      <c r="K106" s="13" t="s">
        <v>142</v>
      </c>
      <c r="L106" s="13" t="s">
        <v>1497</v>
      </c>
      <c r="M106" s="13" t="s">
        <v>1437</v>
      </c>
      <c r="N106" s="13" t="s">
        <v>282</v>
      </c>
      <c r="O106" s="1" t="s">
        <v>275</v>
      </c>
      <c r="P106" s="2" t="str">
        <f>LEFT(Table8[[#This Row],['[4']]],FIND(" ",Table8[[#This Row],['[4']]],1)-1)</f>
        <v>340</v>
      </c>
      <c r="Q106" s="2" t="str">
        <f>MID(Table8[[#This Row],['[4']]],FIND("x",Table8[[#This Row],['[4']]],1)+2,FIND("x",Table8[[#This Row],['[4']]],7)-(FIND("x",Table8[[#This Row],['[4']]],1)+2))</f>
        <v xml:space="preserve">620 </v>
      </c>
      <c r="R106" s="2" t="str">
        <f>RIGHT(Table8[[#This Row],['[4']]],LEN(Table8[[#This Row],['[4']]])-(FIND("x",Table8[[#This Row],['[4']]],7)+1))</f>
        <v>370</v>
      </c>
      <c r="S106" s="2"/>
      <c r="T106" s="2">
        <f t="shared" si="1"/>
        <v>7.7995999999999996E-2</v>
      </c>
    </row>
    <row r="107" spans="1:20" ht="30" x14ac:dyDescent="0.25">
      <c r="A107" s="31">
        <v>102</v>
      </c>
      <c r="B107" s="1" t="s">
        <v>1500</v>
      </c>
      <c r="C107" s="13" t="s">
        <v>16</v>
      </c>
      <c r="D107" s="13" t="s">
        <v>1581</v>
      </c>
      <c r="E107" s="13">
        <v>15</v>
      </c>
      <c r="F107" s="16">
        <v>6</v>
      </c>
      <c r="G107" s="16" t="s">
        <v>268</v>
      </c>
      <c r="H107" s="13" t="s">
        <v>1435</v>
      </c>
      <c r="I107" s="13" t="s">
        <v>43</v>
      </c>
      <c r="J107" s="13" t="s">
        <v>1313</v>
      </c>
      <c r="K107" s="13" t="s">
        <v>142</v>
      </c>
      <c r="L107" s="13" t="s">
        <v>1492</v>
      </c>
      <c r="M107" s="13" t="s">
        <v>1437</v>
      </c>
      <c r="N107" s="13" t="s">
        <v>1438</v>
      </c>
      <c r="O107" s="1" t="s">
        <v>275</v>
      </c>
      <c r="P107" s="2" t="str">
        <f>LEFT(Table8[[#This Row],['[4']]],FIND(" ",Table8[[#This Row],['[4']]],1)-1)</f>
        <v>340</v>
      </c>
      <c r="Q107" s="2" t="str">
        <f>MID(Table8[[#This Row],['[4']]],FIND("x",Table8[[#This Row],['[4']]],1)+2,FIND("x",Table8[[#This Row],['[4']]],7)-(FIND("x",Table8[[#This Row],['[4']]],1)+2))</f>
        <v xml:space="preserve">620 </v>
      </c>
      <c r="R107" s="2" t="str">
        <f>RIGHT(Table8[[#This Row],['[4']]],LEN(Table8[[#This Row],['[4']]])-(FIND("x",Table8[[#This Row],['[4']]],7)+1))</f>
        <v>370</v>
      </c>
      <c r="S107" s="2"/>
      <c r="T107" s="2">
        <f t="shared" si="1"/>
        <v>7.7995999999999996E-2</v>
      </c>
    </row>
    <row r="108" spans="1:20" ht="30" x14ac:dyDescent="0.25">
      <c r="A108" s="31">
        <v>103</v>
      </c>
      <c r="B108" s="1" t="s">
        <v>1445</v>
      </c>
      <c r="C108" s="13" t="s">
        <v>12</v>
      </c>
      <c r="D108" s="13" t="s">
        <v>1581</v>
      </c>
      <c r="E108" s="13">
        <v>20</v>
      </c>
      <c r="F108" s="16">
        <v>3</v>
      </c>
      <c r="G108" s="16" t="s">
        <v>268</v>
      </c>
      <c r="H108" s="13" t="s">
        <v>1435</v>
      </c>
      <c r="I108" s="13" t="s">
        <v>43</v>
      </c>
      <c r="J108" s="13" t="s">
        <v>1313</v>
      </c>
      <c r="K108" s="13" t="s">
        <v>142</v>
      </c>
      <c r="L108" s="13" t="s">
        <v>1497</v>
      </c>
      <c r="M108" s="13" t="s">
        <v>1437</v>
      </c>
      <c r="N108" s="13" t="s">
        <v>1467</v>
      </c>
      <c r="O108" s="1" t="s">
        <v>275</v>
      </c>
      <c r="P108" s="2" t="str">
        <f>LEFT(Table8[[#This Row],['[4']]],FIND(" ",Table8[[#This Row],['[4']]],1)-1)</f>
        <v>340</v>
      </c>
      <c r="Q108" s="2" t="str">
        <f>MID(Table8[[#This Row],['[4']]],FIND("x",Table8[[#This Row],['[4']]],1)+2,FIND("x",Table8[[#This Row],['[4']]],7)-(FIND("x",Table8[[#This Row],['[4']]],1)+2))</f>
        <v xml:space="preserve">620 </v>
      </c>
      <c r="R108" s="2" t="str">
        <f>RIGHT(Table8[[#This Row],['[4']]],LEN(Table8[[#This Row],['[4']]])-(FIND("x",Table8[[#This Row],['[4']]],7)+1))</f>
        <v>370</v>
      </c>
      <c r="S108" s="2"/>
      <c r="T108" s="2">
        <f t="shared" si="1"/>
        <v>7.7995999999999996E-2</v>
      </c>
    </row>
    <row r="109" spans="1:20" ht="30" x14ac:dyDescent="0.25">
      <c r="A109" s="31">
        <v>104</v>
      </c>
      <c r="B109" s="1" t="s">
        <v>230</v>
      </c>
      <c r="C109" s="13" t="s">
        <v>9</v>
      </c>
      <c r="D109" s="13" t="s">
        <v>1885</v>
      </c>
      <c r="E109" s="13">
        <v>30</v>
      </c>
      <c r="F109" s="16">
        <v>1</v>
      </c>
      <c r="G109" s="16" t="s">
        <v>268</v>
      </c>
      <c r="H109" s="13" t="s">
        <v>1435</v>
      </c>
      <c r="I109" s="13" t="s">
        <v>43</v>
      </c>
      <c r="J109" s="13" t="s">
        <v>1313</v>
      </c>
      <c r="K109" s="13" t="s">
        <v>142</v>
      </c>
      <c r="L109" s="13" t="s">
        <v>1497</v>
      </c>
      <c r="M109" s="13" t="s">
        <v>1437</v>
      </c>
      <c r="N109" s="13" t="s">
        <v>1438</v>
      </c>
      <c r="O109" s="1" t="s">
        <v>275</v>
      </c>
      <c r="P109" s="2" t="str">
        <f>LEFT(Table8[[#This Row],['[4']]],FIND(" ",Table8[[#This Row],['[4']]],1)-1)</f>
        <v>480</v>
      </c>
      <c r="Q109" s="2" t="str">
        <f>MID(Table8[[#This Row],['[4']]],FIND("x",Table8[[#This Row],['[4']]],1)+2,FIND("x",Table8[[#This Row],['[4']]],7)-(FIND("x",Table8[[#This Row],['[4']]],1)+2))</f>
        <v xml:space="preserve">520 </v>
      </c>
      <c r="R109" s="2" t="str">
        <f>RIGHT(Table8[[#This Row],['[4']]],LEN(Table8[[#This Row],['[4']]])-(FIND("x",Table8[[#This Row],['[4']]],7)+1))</f>
        <v>850</v>
      </c>
      <c r="S109" s="2"/>
      <c r="T109" s="2">
        <f t="shared" si="1"/>
        <v>0.21215999999999999</v>
      </c>
    </row>
    <row r="110" spans="1:20" ht="30" x14ac:dyDescent="0.25">
      <c r="A110" s="31">
        <v>105</v>
      </c>
      <c r="B110" s="1" t="s">
        <v>1478</v>
      </c>
      <c r="C110" s="13" t="s">
        <v>8</v>
      </c>
      <c r="D110" s="13" t="s">
        <v>1886</v>
      </c>
      <c r="E110" s="13">
        <v>15</v>
      </c>
      <c r="F110" s="16">
        <v>1</v>
      </c>
      <c r="G110" s="16" t="s">
        <v>268</v>
      </c>
      <c r="H110" s="13" t="s">
        <v>1435</v>
      </c>
      <c r="I110" s="13" t="s">
        <v>43</v>
      </c>
      <c r="J110" s="13" t="s">
        <v>1313</v>
      </c>
      <c r="K110" s="13" t="s">
        <v>142</v>
      </c>
      <c r="L110" s="13" t="s">
        <v>1497</v>
      </c>
      <c r="M110" s="13" t="s">
        <v>1437</v>
      </c>
      <c r="N110" s="13" t="s">
        <v>282</v>
      </c>
      <c r="O110" s="1" t="s">
        <v>275</v>
      </c>
      <c r="P110" s="2" t="str">
        <f>LEFT(Table8[[#This Row],['[4']]],FIND(" ",Table8[[#This Row],['[4']]],1)-1)</f>
        <v>1050</v>
      </c>
      <c r="Q110" s="2" t="str">
        <f>MID(Table8[[#This Row],['[4']]],FIND("x",Table8[[#This Row],['[4']]],1)+2,FIND("x",Table8[[#This Row],['[4']]],7)-(FIND("x",Table8[[#This Row],['[4']]],1)+2))</f>
        <v xml:space="preserve">550 </v>
      </c>
      <c r="R110" s="2" t="str">
        <f>RIGHT(Table8[[#This Row],['[4']]],LEN(Table8[[#This Row],['[4']]])-(FIND("x",Table8[[#This Row],['[4']]],7)+1))</f>
        <v>740</v>
      </c>
      <c r="S110" s="2"/>
      <c r="T110" s="2">
        <f t="shared" si="1"/>
        <v>0.42735000000000001</v>
      </c>
    </row>
    <row r="111" spans="1:20" ht="30" x14ac:dyDescent="0.25">
      <c r="A111" s="31">
        <v>106</v>
      </c>
      <c r="B111" s="1" t="s">
        <v>1478</v>
      </c>
      <c r="C111" s="13" t="s">
        <v>8</v>
      </c>
      <c r="D111" s="13" t="s">
        <v>1887</v>
      </c>
      <c r="E111" s="13">
        <v>15</v>
      </c>
      <c r="F111" s="16">
        <v>4</v>
      </c>
      <c r="G111" s="16" t="s">
        <v>268</v>
      </c>
      <c r="H111" s="13" t="s">
        <v>1435</v>
      </c>
      <c r="I111" s="13" t="s">
        <v>43</v>
      </c>
      <c r="J111" s="13" t="s">
        <v>1313</v>
      </c>
      <c r="K111" s="13" t="s">
        <v>142</v>
      </c>
      <c r="L111" s="13" t="s">
        <v>1497</v>
      </c>
      <c r="M111" s="13" t="s">
        <v>1437</v>
      </c>
      <c r="N111" s="13" t="s">
        <v>282</v>
      </c>
      <c r="O111" s="1" t="s">
        <v>275</v>
      </c>
      <c r="P111" s="2" t="str">
        <f>LEFT(Table8[[#This Row],['[4']]],FIND(" ",Table8[[#This Row],['[4']]],1)-1)</f>
        <v>1500</v>
      </c>
      <c r="Q111" s="2" t="str">
        <f>MID(Table8[[#This Row],['[4']]],FIND("x",Table8[[#This Row],['[4']]],1)+2,FIND("x",Table8[[#This Row],['[4']]],7)-(FIND("x",Table8[[#This Row],['[4']]],1)+2))</f>
        <v xml:space="preserve">610 </v>
      </c>
      <c r="R111" s="2" t="str">
        <f>RIGHT(Table8[[#This Row],['[4']]],LEN(Table8[[#This Row],['[4']]])-(FIND("x",Table8[[#This Row],['[4']]],7)+1))</f>
        <v>740</v>
      </c>
      <c r="S111" s="2"/>
      <c r="T111" s="2">
        <f t="shared" si="1"/>
        <v>0.67710000000000004</v>
      </c>
    </row>
    <row r="112" spans="1:20" ht="30" x14ac:dyDescent="0.25">
      <c r="A112" s="31">
        <v>107</v>
      </c>
      <c r="B112" s="1" t="s">
        <v>164</v>
      </c>
      <c r="C112" s="13" t="s">
        <v>8</v>
      </c>
      <c r="D112" s="13" t="s">
        <v>1888</v>
      </c>
      <c r="E112" s="13">
        <v>25</v>
      </c>
      <c r="F112" s="16">
        <v>4</v>
      </c>
      <c r="G112" s="16" t="s">
        <v>268</v>
      </c>
      <c r="H112" s="13" t="s">
        <v>1435</v>
      </c>
      <c r="I112" s="13" t="s">
        <v>43</v>
      </c>
      <c r="J112" s="13" t="s">
        <v>1313</v>
      </c>
      <c r="K112" s="13" t="s">
        <v>142</v>
      </c>
      <c r="L112" s="13" t="s">
        <v>1497</v>
      </c>
      <c r="M112" s="13" t="s">
        <v>1437</v>
      </c>
      <c r="N112" s="13" t="s">
        <v>282</v>
      </c>
      <c r="O112" s="1" t="s">
        <v>275</v>
      </c>
      <c r="P112" s="2" t="str">
        <f>LEFT(Table8[[#This Row],['[4']]],FIND(" ",Table8[[#This Row],['[4']]],1)-1)</f>
        <v>800</v>
      </c>
      <c r="Q112" s="2" t="str">
        <f>MID(Table8[[#This Row],['[4']]],FIND("x",Table8[[#This Row],['[4']]],1)+2,FIND("x",Table8[[#This Row],['[4']]],7)-(FIND("x",Table8[[#This Row],['[4']]],1)+2))</f>
        <v xml:space="preserve">400 </v>
      </c>
      <c r="R112" s="2" t="str">
        <f>RIGHT(Table8[[#This Row],['[4']]],LEN(Table8[[#This Row],['[4']]])-(FIND("x",Table8[[#This Row],['[4']]],7)+1))</f>
        <v>1820</v>
      </c>
      <c r="S112" s="2"/>
      <c r="T112" s="2">
        <f t="shared" si="1"/>
        <v>0.58240000000000003</v>
      </c>
    </row>
    <row r="113" spans="1:20" ht="30" x14ac:dyDescent="0.25">
      <c r="A113" s="31">
        <v>108</v>
      </c>
      <c r="B113" s="1" t="s">
        <v>1501</v>
      </c>
      <c r="C113" s="13" t="s">
        <v>8</v>
      </c>
      <c r="D113" s="13" t="s">
        <v>1889</v>
      </c>
      <c r="E113" s="13">
        <v>15</v>
      </c>
      <c r="F113" s="16">
        <v>1</v>
      </c>
      <c r="G113" s="16" t="s">
        <v>268</v>
      </c>
      <c r="H113" s="13" t="s">
        <v>1435</v>
      </c>
      <c r="I113" s="13" t="s">
        <v>43</v>
      </c>
      <c r="J113" s="13" t="s">
        <v>1313</v>
      </c>
      <c r="K113" s="13" t="s">
        <v>142</v>
      </c>
      <c r="L113" s="13" t="s">
        <v>1497</v>
      </c>
      <c r="M113" s="13" t="s">
        <v>1437</v>
      </c>
      <c r="N113" s="13" t="s">
        <v>282</v>
      </c>
      <c r="O113" s="1" t="s">
        <v>275</v>
      </c>
      <c r="P113" s="2" t="str">
        <f>LEFT(Table8[[#This Row],['[4']]],FIND(" ",Table8[[#This Row],['[4']]],1)-1)</f>
        <v>1000</v>
      </c>
      <c r="Q113" s="2" t="str">
        <f>MID(Table8[[#This Row],['[4']]],FIND("x",Table8[[#This Row],['[4']]],1)+2,FIND("x",Table8[[#This Row],['[4']]],7)-(FIND("x",Table8[[#This Row],['[4']]],1)+2))</f>
        <v xml:space="preserve">610 </v>
      </c>
      <c r="R113" s="2" t="str">
        <f>RIGHT(Table8[[#This Row],['[4']]],LEN(Table8[[#This Row],['[4']]])-(FIND("x",Table8[[#This Row],['[4']]],7)+1))</f>
        <v>760</v>
      </c>
      <c r="S113" s="2"/>
      <c r="T113" s="2">
        <f t="shared" si="1"/>
        <v>0.46360000000000001</v>
      </c>
    </row>
    <row r="114" spans="1:20" ht="30" x14ac:dyDescent="0.25">
      <c r="A114" s="31">
        <v>109</v>
      </c>
      <c r="B114" s="1" t="s">
        <v>1449</v>
      </c>
      <c r="C114" s="13" t="s">
        <v>8</v>
      </c>
      <c r="D114" s="13" t="s">
        <v>1842</v>
      </c>
      <c r="E114" s="13">
        <v>7</v>
      </c>
      <c r="F114" s="16">
        <v>3</v>
      </c>
      <c r="G114" s="16" t="s">
        <v>268</v>
      </c>
      <c r="H114" s="13" t="s">
        <v>1435</v>
      </c>
      <c r="I114" s="13" t="s">
        <v>43</v>
      </c>
      <c r="J114" s="13" t="s">
        <v>1313</v>
      </c>
      <c r="K114" s="13" t="s">
        <v>142</v>
      </c>
      <c r="L114" s="13" t="s">
        <v>1497</v>
      </c>
      <c r="M114" s="13" t="s">
        <v>1437</v>
      </c>
      <c r="N114" s="13" t="s">
        <v>282</v>
      </c>
      <c r="O114" s="1" t="s">
        <v>275</v>
      </c>
      <c r="P114" s="2" t="str">
        <f>LEFT(Table8[[#This Row],['[4']]],FIND(" ",Table8[[#This Row],['[4']]],1)-1)</f>
        <v>650</v>
      </c>
      <c r="Q114" s="2" t="str">
        <f>MID(Table8[[#This Row],['[4']]],FIND("x",Table8[[#This Row],['[4']]],1)+2,FIND("x",Table8[[#This Row],['[4']]],7)-(FIND("x",Table8[[#This Row],['[4']]],1)+2))</f>
        <v xml:space="preserve">720 </v>
      </c>
      <c r="R114" s="2" t="str">
        <f>RIGHT(Table8[[#This Row],['[4']]],LEN(Table8[[#This Row],['[4']]])-(FIND("x",Table8[[#This Row],['[4']]],7)+1))</f>
        <v>1000</v>
      </c>
      <c r="S114" s="2"/>
      <c r="T114" s="2">
        <f t="shared" si="1"/>
        <v>0.46800000000000003</v>
      </c>
    </row>
    <row r="115" spans="1:20" ht="30" x14ac:dyDescent="0.25">
      <c r="A115" s="31">
        <v>110</v>
      </c>
      <c r="B115" s="1" t="s">
        <v>1474</v>
      </c>
      <c r="C115" s="13" t="s">
        <v>8</v>
      </c>
      <c r="D115" s="13" t="s">
        <v>1859</v>
      </c>
      <c r="E115" s="13">
        <v>5</v>
      </c>
      <c r="F115" s="16">
        <v>3</v>
      </c>
      <c r="G115" s="16" t="s">
        <v>268</v>
      </c>
      <c r="H115" s="13" t="s">
        <v>1435</v>
      </c>
      <c r="I115" s="13" t="s">
        <v>43</v>
      </c>
      <c r="J115" s="13" t="s">
        <v>1313</v>
      </c>
      <c r="K115" s="13" t="s">
        <v>142</v>
      </c>
      <c r="L115" s="13" t="s">
        <v>1497</v>
      </c>
      <c r="M115" s="13" t="s">
        <v>1437</v>
      </c>
      <c r="N115" s="13" t="s">
        <v>282</v>
      </c>
      <c r="O115" s="1" t="s">
        <v>275</v>
      </c>
      <c r="P115" s="2" t="str">
        <f>LEFT(Table8[[#This Row],['[4']]],FIND(" ",Table8[[#This Row],['[4']]],1)-1)</f>
        <v>500</v>
      </c>
      <c r="Q115" s="2" t="str">
        <f>MID(Table8[[#This Row],['[4']]],FIND("x",Table8[[#This Row],['[4']]],1)+2,FIND("x",Table8[[#This Row],['[4']]],7)-(FIND("x",Table8[[#This Row],['[4']]],1)+2))</f>
        <v xml:space="preserve">530 </v>
      </c>
      <c r="R115" s="2" t="str">
        <f>RIGHT(Table8[[#This Row],['[4']]],LEN(Table8[[#This Row],['[4']]])-(FIND("x",Table8[[#This Row],['[4']]],7)+1))</f>
        <v>850</v>
      </c>
      <c r="S115" s="2"/>
      <c r="T115" s="2">
        <f t="shared" si="1"/>
        <v>0.22525000000000001</v>
      </c>
    </row>
    <row r="116" spans="1:20" ht="30" x14ac:dyDescent="0.25">
      <c r="A116" s="31">
        <v>111</v>
      </c>
      <c r="B116" s="1" t="s">
        <v>22</v>
      </c>
      <c r="C116" s="13" t="s">
        <v>7</v>
      </c>
      <c r="D116" s="13" t="s">
        <v>1843</v>
      </c>
      <c r="E116" s="13">
        <v>8</v>
      </c>
      <c r="F116" s="16">
        <v>5</v>
      </c>
      <c r="G116" s="16" t="s">
        <v>268</v>
      </c>
      <c r="H116" s="13" t="s">
        <v>1435</v>
      </c>
      <c r="I116" s="13" t="s">
        <v>43</v>
      </c>
      <c r="J116" s="13" t="s">
        <v>1313</v>
      </c>
      <c r="K116" s="13" t="s">
        <v>142</v>
      </c>
      <c r="L116" s="13" t="s">
        <v>1497</v>
      </c>
      <c r="M116" s="13" t="s">
        <v>1437</v>
      </c>
      <c r="N116" s="13" t="s">
        <v>1438</v>
      </c>
      <c r="O116" s="1" t="s">
        <v>275</v>
      </c>
      <c r="P116" s="2" t="str">
        <f>LEFT(Table8[[#This Row],['[4']]],FIND(" ",Table8[[#This Row],['[4']]],1)-1)</f>
        <v>150</v>
      </c>
      <c r="Q116" s="2" t="str">
        <f>MID(Table8[[#This Row],['[4']]],FIND("x",Table8[[#This Row],['[4']]],1)+2,FIND("x",Table8[[#This Row],['[4']]],7)-(FIND("x",Table8[[#This Row],['[4']]],1)+2))</f>
        <v xml:space="preserve">400 </v>
      </c>
      <c r="R116" s="2" t="str">
        <f>RIGHT(Table8[[#This Row],['[4']]],LEN(Table8[[#This Row],['[4']]])-(FIND("x",Table8[[#This Row],['[4']]],7)+1))</f>
        <v>350</v>
      </c>
      <c r="S116" s="2"/>
      <c r="T116" s="2">
        <f t="shared" si="1"/>
        <v>2.1000000000000001E-2</v>
      </c>
    </row>
    <row r="117" spans="1:20" ht="30" x14ac:dyDescent="0.25">
      <c r="A117" s="31">
        <v>112</v>
      </c>
      <c r="B117" s="1" t="s">
        <v>77</v>
      </c>
      <c r="C117" s="13" t="s">
        <v>7</v>
      </c>
      <c r="D117" s="13" t="s">
        <v>1890</v>
      </c>
      <c r="E117" s="13">
        <v>5</v>
      </c>
      <c r="F117" s="16">
        <v>1</v>
      </c>
      <c r="G117" s="16" t="s">
        <v>268</v>
      </c>
      <c r="H117" s="13" t="s">
        <v>1435</v>
      </c>
      <c r="I117" s="13" t="s">
        <v>43</v>
      </c>
      <c r="J117" s="13" t="s">
        <v>1313</v>
      </c>
      <c r="K117" s="13" t="s">
        <v>142</v>
      </c>
      <c r="L117" s="13" t="s">
        <v>1497</v>
      </c>
      <c r="M117" s="13" t="s">
        <v>1437</v>
      </c>
      <c r="N117" s="13" t="s">
        <v>1438</v>
      </c>
      <c r="O117" s="1" t="s">
        <v>275</v>
      </c>
      <c r="P117" s="2" t="str">
        <f>LEFT(Table8[[#This Row],['[4']]],FIND(" ",Table8[[#This Row],['[4']]],1)-1)</f>
        <v>370</v>
      </c>
      <c r="Q117" s="2" t="str">
        <f>MID(Table8[[#This Row],['[4']]],FIND("x",Table8[[#This Row],['[4']]],1)+2,FIND("x",Table8[[#This Row],['[4']]],7)-(FIND("x",Table8[[#This Row],['[4']]],1)+2))</f>
        <v xml:space="preserve">400 </v>
      </c>
      <c r="R117" s="2" t="str">
        <f>RIGHT(Table8[[#This Row],['[4']]],LEN(Table8[[#This Row],['[4']]])-(FIND("x",Table8[[#This Row],['[4']]],7)+1))</f>
        <v>240</v>
      </c>
      <c r="S117" s="2"/>
      <c r="T117" s="2">
        <f t="shared" si="1"/>
        <v>3.5520000000000003E-2</v>
      </c>
    </row>
    <row r="118" spans="1:20" ht="30" x14ac:dyDescent="0.25">
      <c r="A118" s="31">
        <v>113</v>
      </c>
      <c r="B118" s="1" t="s">
        <v>1465</v>
      </c>
      <c r="C118" s="13" t="s">
        <v>15</v>
      </c>
      <c r="D118" s="13" t="s">
        <v>1581</v>
      </c>
      <c r="E118" s="13">
        <v>15</v>
      </c>
      <c r="F118" s="16">
        <v>5</v>
      </c>
      <c r="G118" s="16" t="s">
        <v>268</v>
      </c>
      <c r="H118" s="13" t="s">
        <v>1435</v>
      </c>
      <c r="I118" s="13" t="s">
        <v>25</v>
      </c>
      <c r="J118" s="13" t="s">
        <v>113</v>
      </c>
      <c r="K118" s="13" t="s">
        <v>142</v>
      </c>
      <c r="L118" s="13" t="s">
        <v>1492</v>
      </c>
      <c r="M118" s="13" t="s">
        <v>1437</v>
      </c>
      <c r="N118" s="13" t="s">
        <v>282</v>
      </c>
      <c r="O118" s="1" t="s">
        <v>275</v>
      </c>
      <c r="P118" s="2" t="str">
        <f>LEFT(Table8[[#This Row],['[4']]],FIND(" ",Table8[[#This Row],['[4']]],1)-1)</f>
        <v>340</v>
      </c>
      <c r="Q118" s="2" t="str">
        <f>MID(Table8[[#This Row],['[4']]],FIND("x",Table8[[#This Row],['[4']]],1)+2,FIND("x",Table8[[#This Row],['[4']]],7)-(FIND("x",Table8[[#This Row],['[4']]],1)+2))</f>
        <v xml:space="preserve">620 </v>
      </c>
      <c r="R118" s="2" t="str">
        <f>RIGHT(Table8[[#This Row],['[4']]],LEN(Table8[[#This Row],['[4']]])-(FIND("x",Table8[[#This Row],['[4']]],7)+1))</f>
        <v>370</v>
      </c>
      <c r="S118" s="2"/>
      <c r="T118" s="2">
        <f t="shared" si="1"/>
        <v>7.7995999999999996E-2</v>
      </c>
    </row>
    <row r="119" spans="1:20" ht="30" x14ac:dyDescent="0.25">
      <c r="A119" s="31">
        <v>114</v>
      </c>
      <c r="B119" s="1" t="s">
        <v>1451</v>
      </c>
      <c r="C119" s="13" t="s">
        <v>10</v>
      </c>
      <c r="D119" s="13" t="s">
        <v>1581</v>
      </c>
      <c r="E119" s="13">
        <v>15</v>
      </c>
      <c r="F119" s="16">
        <v>13</v>
      </c>
      <c r="G119" s="16" t="s">
        <v>268</v>
      </c>
      <c r="H119" s="13" t="s">
        <v>1435</v>
      </c>
      <c r="I119" s="13" t="s">
        <v>43</v>
      </c>
      <c r="J119" s="13" t="s">
        <v>1313</v>
      </c>
      <c r="K119" s="13" t="s">
        <v>142</v>
      </c>
      <c r="L119" s="13" t="s">
        <v>1497</v>
      </c>
      <c r="M119" s="13" t="s">
        <v>1437</v>
      </c>
      <c r="N119" s="13" t="s">
        <v>282</v>
      </c>
      <c r="O119" s="1" t="s">
        <v>275</v>
      </c>
      <c r="P119" s="2" t="str">
        <f>LEFT(Table8[[#This Row],['[4']]],FIND(" ",Table8[[#This Row],['[4']]],1)-1)</f>
        <v>340</v>
      </c>
      <c r="Q119" s="2" t="str">
        <f>MID(Table8[[#This Row],['[4']]],FIND("x",Table8[[#This Row],['[4']]],1)+2,FIND("x",Table8[[#This Row],['[4']]],7)-(FIND("x",Table8[[#This Row],['[4']]],1)+2))</f>
        <v xml:space="preserve">620 </v>
      </c>
      <c r="R119" s="2" t="str">
        <f>RIGHT(Table8[[#This Row],['[4']]],LEN(Table8[[#This Row],['[4']]])-(FIND("x",Table8[[#This Row],['[4']]],7)+1))</f>
        <v>370</v>
      </c>
      <c r="S119" s="2"/>
      <c r="T119" s="2">
        <f t="shared" si="1"/>
        <v>7.7995999999999996E-2</v>
      </c>
    </row>
    <row r="120" spans="1:20" ht="30" x14ac:dyDescent="0.25">
      <c r="A120" s="31">
        <v>115</v>
      </c>
      <c r="B120" s="1" t="s">
        <v>1502</v>
      </c>
      <c r="C120" s="13" t="s">
        <v>8</v>
      </c>
      <c r="D120" s="13" t="s">
        <v>1891</v>
      </c>
      <c r="E120" s="13">
        <v>15</v>
      </c>
      <c r="F120" s="16">
        <v>3</v>
      </c>
      <c r="G120" s="16" t="s">
        <v>268</v>
      </c>
      <c r="H120" s="13" t="s">
        <v>1435</v>
      </c>
      <c r="I120" s="13" t="s">
        <v>43</v>
      </c>
      <c r="J120" s="13" t="s">
        <v>255</v>
      </c>
      <c r="K120" s="13" t="s">
        <v>142</v>
      </c>
      <c r="L120" s="13" t="s">
        <v>1503</v>
      </c>
      <c r="M120" s="13" t="s">
        <v>1437</v>
      </c>
      <c r="N120" s="13" t="s">
        <v>282</v>
      </c>
      <c r="O120" s="1" t="s">
        <v>275</v>
      </c>
      <c r="P120" s="2" t="str">
        <f>LEFT(Table8[[#This Row],['[4']]],FIND(" ",Table8[[#This Row],['[4']]],1)-1)</f>
        <v>2330</v>
      </c>
      <c r="Q120" s="2" t="str">
        <f>MID(Table8[[#This Row],['[4']]],FIND("x",Table8[[#This Row],['[4']]],1)+2,FIND("x",Table8[[#This Row],['[4']]],7)-(FIND("x",Table8[[#This Row],['[4']]],1)+2))</f>
        <v xml:space="preserve">1200 </v>
      </c>
      <c r="R120" s="2" t="str">
        <f>RIGHT(Table8[[#This Row],['[4']]],LEN(Table8[[#This Row],['[4']]])-(FIND("x",Table8[[#This Row],['[4']]],7)+1))</f>
        <v>720</v>
      </c>
      <c r="S120" s="2"/>
      <c r="T120" s="2">
        <f t="shared" si="1"/>
        <v>2.0131199999999998</v>
      </c>
    </row>
    <row r="121" spans="1:20" ht="30" x14ac:dyDescent="0.25">
      <c r="A121" s="31">
        <v>116</v>
      </c>
      <c r="B121" s="1" t="s">
        <v>605</v>
      </c>
      <c r="C121" s="13" t="s">
        <v>8</v>
      </c>
      <c r="D121" s="13" t="s">
        <v>1892</v>
      </c>
      <c r="E121" s="13">
        <v>25</v>
      </c>
      <c r="F121" s="16">
        <v>4</v>
      </c>
      <c r="G121" s="16" t="s">
        <v>268</v>
      </c>
      <c r="H121" s="13" t="s">
        <v>1435</v>
      </c>
      <c r="I121" s="13" t="s">
        <v>43</v>
      </c>
      <c r="J121" s="13" t="s">
        <v>255</v>
      </c>
      <c r="K121" s="13" t="s">
        <v>142</v>
      </c>
      <c r="L121" s="13" t="s">
        <v>1503</v>
      </c>
      <c r="M121" s="13" t="s">
        <v>1437</v>
      </c>
      <c r="N121" s="13" t="s">
        <v>282</v>
      </c>
      <c r="O121" s="1" t="s">
        <v>275</v>
      </c>
      <c r="P121" s="2" t="str">
        <f>LEFT(Table8[[#This Row],['[4']]],FIND(" ",Table8[[#This Row],['[4']]],1)-1)</f>
        <v>880</v>
      </c>
      <c r="Q121" s="2" t="str">
        <f>MID(Table8[[#This Row],['[4']]],FIND("x",Table8[[#This Row],['[4']]],1)+2,FIND("x",Table8[[#This Row],['[4']]],7)-(FIND("x",Table8[[#This Row],['[4']]],1)+2))</f>
        <v xml:space="preserve">2150 </v>
      </c>
      <c r="R121" s="2" t="str">
        <f>RIGHT(Table8[[#This Row],['[4']]],LEN(Table8[[#This Row],['[4']]])-(FIND("x",Table8[[#This Row],['[4']]],7)+1))</f>
        <v>350</v>
      </c>
      <c r="S121" s="2"/>
      <c r="T121" s="2">
        <f t="shared" si="1"/>
        <v>0.66220000000000001</v>
      </c>
    </row>
    <row r="122" spans="1:20" ht="30" x14ac:dyDescent="0.25">
      <c r="A122" s="31">
        <v>117</v>
      </c>
      <c r="B122" s="1" t="s">
        <v>1491</v>
      </c>
      <c r="C122" s="13" t="s">
        <v>8</v>
      </c>
      <c r="D122" s="13" t="s">
        <v>1859</v>
      </c>
      <c r="E122" s="13">
        <v>5</v>
      </c>
      <c r="F122" s="16">
        <v>8</v>
      </c>
      <c r="G122" s="16" t="s">
        <v>268</v>
      </c>
      <c r="H122" s="13" t="s">
        <v>1435</v>
      </c>
      <c r="I122" s="13" t="s">
        <v>43</v>
      </c>
      <c r="J122" s="13" t="s">
        <v>255</v>
      </c>
      <c r="K122" s="13" t="s">
        <v>142</v>
      </c>
      <c r="L122" s="13" t="s">
        <v>1503</v>
      </c>
      <c r="M122" s="13" t="s">
        <v>1437</v>
      </c>
      <c r="N122" s="13" t="s">
        <v>282</v>
      </c>
      <c r="O122" s="1" t="s">
        <v>275</v>
      </c>
      <c r="P122" s="2" t="str">
        <f>LEFT(Table8[[#This Row],['[4']]],FIND(" ",Table8[[#This Row],['[4']]],1)-1)</f>
        <v>500</v>
      </c>
      <c r="Q122" s="2" t="str">
        <f>MID(Table8[[#This Row],['[4']]],FIND("x",Table8[[#This Row],['[4']]],1)+2,FIND("x",Table8[[#This Row],['[4']]],7)-(FIND("x",Table8[[#This Row],['[4']]],1)+2))</f>
        <v xml:space="preserve">530 </v>
      </c>
      <c r="R122" s="2" t="str">
        <f>RIGHT(Table8[[#This Row],['[4']]],LEN(Table8[[#This Row],['[4']]])-(FIND("x",Table8[[#This Row],['[4']]],7)+1))</f>
        <v>850</v>
      </c>
      <c r="S122" s="2"/>
      <c r="T122" s="2">
        <f t="shared" si="1"/>
        <v>0.22525000000000001</v>
      </c>
    </row>
    <row r="123" spans="1:20" ht="30" x14ac:dyDescent="0.25">
      <c r="A123" s="31">
        <v>118</v>
      </c>
      <c r="B123" s="1" t="s">
        <v>1465</v>
      </c>
      <c r="C123" s="13" t="s">
        <v>13</v>
      </c>
      <c r="D123" s="13" t="s">
        <v>1581</v>
      </c>
      <c r="E123" s="13">
        <v>30</v>
      </c>
      <c r="F123" s="16">
        <v>2</v>
      </c>
      <c r="G123" s="16" t="s">
        <v>268</v>
      </c>
      <c r="H123" s="13" t="s">
        <v>1435</v>
      </c>
      <c r="I123" s="13" t="s">
        <v>43</v>
      </c>
      <c r="J123" s="13" t="s">
        <v>255</v>
      </c>
      <c r="K123" s="13" t="s">
        <v>142</v>
      </c>
      <c r="L123" s="13" t="s">
        <v>1503</v>
      </c>
      <c r="M123" s="13" t="s">
        <v>1437</v>
      </c>
      <c r="N123" s="13" t="s">
        <v>1438</v>
      </c>
      <c r="O123" s="1" t="s">
        <v>275</v>
      </c>
      <c r="P123" s="2" t="str">
        <f>LEFT(Table8[[#This Row],['[4']]],FIND(" ",Table8[[#This Row],['[4']]],1)-1)</f>
        <v>340</v>
      </c>
      <c r="Q123" s="2" t="str">
        <f>MID(Table8[[#This Row],['[4']]],FIND("x",Table8[[#This Row],['[4']]],1)+2,FIND("x",Table8[[#This Row],['[4']]],7)-(FIND("x",Table8[[#This Row],['[4']]],1)+2))</f>
        <v xml:space="preserve">620 </v>
      </c>
      <c r="R123" s="2" t="str">
        <f>RIGHT(Table8[[#This Row],['[4']]],LEN(Table8[[#This Row],['[4']]])-(FIND("x",Table8[[#This Row],['[4']]],7)+1))</f>
        <v>370</v>
      </c>
      <c r="S123" s="2"/>
      <c r="T123" s="2">
        <f t="shared" si="1"/>
        <v>7.7995999999999996E-2</v>
      </c>
    </row>
    <row r="124" spans="1:20" ht="30" x14ac:dyDescent="0.25">
      <c r="A124" s="31">
        <v>119</v>
      </c>
      <c r="B124" s="1" t="s">
        <v>1451</v>
      </c>
      <c r="C124" s="13" t="s">
        <v>11</v>
      </c>
      <c r="D124" s="13" t="s">
        <v>1581</v>
      </c>
      <c r="E124" s="13">
        <v>30</v>
      </c>
      <c r="F124" s="16">
        <v>20</v>
      </c>
      <c r="G124" s="16" t="s">
        <v>268</v>
      </c>
      <c r="H124" s="13" t="s">
        <v>1435</v>
      </c>
      <c r="I124" s="13" t="s">
        <v>43</v>
      </c>
      <c r="J124" s="13" t="s">
        <v>255</v>
      </c>
      <c r="K124" s="13" t="s">
        <v>142</v>
      </c>
      <c r="L124" s="13" t="s">
        <v>1503</v>
      </c>
      <c r="M124" s="13" t="s">
        <v>1437</v>
      </c>
      <c r="N124" s="13" t="s">
        <v>282</v>
      </c>
      <c r="O124" s="1" t="s">
        <v>275</v>
      </c>
      <c r="P124" s="2" t="str">
        <f>LEFT(Table8[[#This Row],['[4']]],FIND(" ",Table8[[#This Row],['[4']]],1)-1)</f>
        <v>340</v>
      </c>
      <c r="Q124" s="2" t="str">
        <f>MID(Table8[[#This Row],['[4']]],FIND("x",Table8[[#This Row],['[4']]],1)+2,FIND("x",Table8[[#This Row],['[4']]],7)-(FIND("x",Table8[[#This Row],['[4']]],1)+2))</f>
        <v xml:space="preserve">620 </v>
      </c>
      <c r="R124" s="2" t="str">
        <f>RIGHT(Table8[[#This Row],['[4']]],LEN(Table8[[#This Row],['[4']]])-(FIND("x",Table8[[#This Row],['[4']]],7)+1))</f>
        <v>370</v>
      </c>
      <c r="S124" s="2"/>
      <c r="T124" s="2">
        <f t="shared" si="1"/>
        <v>7.7995999999999996E-2</v>
      </c>
    </row>
    <row r="125" spans="1:20" ht="30" x14ac:dyDescent="0.25">
      <c r="A125" s="31">
        <v>120</v>
      </c>
      <c r="B125" s="1" t="s">
        <v>1504</v>
      </c>
      <c r="C125" s="13" t="s">
        <v>9</v>
      </c>
      <c r="D125" s="13" t="s">
        <v>536</v>
      </c>
      <c r="E125" s="13">
        <v>20</v>
      </c>
      <c r="F125" s="16">
        <v>1</v>
      </c>
      <c r="G125" s="16" t="s">
        <v>268</v>
      </c>
      <c r="H125" s="13" t="s">
        <v>1435</v>
      </c>
      <c r="I125" s="13" t="s">
        <v>43</v>
      </c>
      <c r="J125" s="13" t="s">
        <v>849</v>
      </c>
      <c r="K125" s="13" t="s">
        <v>142</v>
      </c>
      <c r="L125" s="13" t="s">
        <v>1492</v>
      </c>
      <c r="M125" s="13" t="s">
        <v>1437</v>
      </c>
      <c r="N125" s="13" t="s">
        <v>1438</v>
      </c>
      <c r="O125" s="1" t="s">
        <v>275</v>
      </c>
      <c r="P125" s="2" t="str">
        <f>LEFT(Table8[[#This Row],['[4']]],FIND(" ",Table8[[#This Row],['[4']]],1)-1)</f>
        <v>500</v>
      </c>
      <c r="Q125" s="2" t="str">
        <f>MID(Table8[[#This Row],['[4']]],FIND("x",Table8[[#This Row],['[4']]],1)+2,FIND("x",Table8[[#This Row],['[4']]],7)-(FIND("x",Table8[[#This Row],['[4']]],1)+2))</f>
        <v xml:space="preserve">500 </v>
      </c>
      <c r="R125" s="2" t="str">
        <f>RIGHT(Table8[[#This Row],['[4']]],LEN(Table8[[#This Row],['[4']]])-(FIND("x",Table8[[#This Row],['[4']]],7)+1))</f>
        <v>500</v>
      </c>
      <c r="S125" s="2"/>
      <c r="T125" s="2">
        <f t="shared" si="1"/>
        <v>0.125</v>
      </c>
    </row>
    <row r="126" spans="1:20" ht="30" x14ac:dyDescent="0.25">
      <c r="A126" s="31">
        <v>121</v>
      </c>
      <c r="B126" s="1" t="s">
        <v>1505</v>
      </c>
      <c r="C126" s="13" t="s">
        <v>9</v>
      </c>
      <c r="D126" s="13" t="s">
        <v>1893</v>
      </c>
      <c r="E126" s="13">
        <v>25</v>
      </c>
      <c r="F126" s="16">
        <v>1</v>
      </c>
      <c r="G126" s="16" t="s">
        <v>268</v>
      </c>
      <c r="H126" s="13" t="s">
        <v>1435</v>
      </c>
      <c r="I126" s="13" t="s">
        <v>43</v>
      </c>
      <c r="J126" s="13" t="s">
        <v>849</v>
      </c>
      <c r="K126" s="13" t="s">
        <v>142</v>
      </c>
      <c r="L126" s="13" t="s">
        <v>1492</v>
      </c>
      <c r="M126" s="13" t="s">
        <v>1437</v>
      </c>
      <c r="N126" s="13" t="s">
        <v>1438</v>
      </c>
      <c r="O126" s="1" t="s">
        <v>275</v>
      </c>
      <c r="P126" s="2" t="str">
        <f>LEFT(Table8[[#This Row],['[4']]],FIND(" ",Table8[[#This Row],['[4']]],1)-1)</f>
        <v>800</v>
      </c>
      <c r="Q126" s="2" t="str">
        <f>MID(Table8[[#This Row],['[4']]],FIND("x",Table8[[#This Row],['[4']]],1)+2,FIND("x",Table8[[#This Row],['[4']]],7)-(FIND("x",Table8[[#This Row],['[4']]],1)+2))</f>
        <v xml:space="preserve">400 </v>
      </c>
      <c r="R126" s="2" t="str">
        <f>RIGHT(Table8[[#This Row],['[4']]],LEN(Table8[[#This Row],['[4']]])-(FIND("x",Table8[[#This Row],['[4']]],7)+1))</f>
        <v>400</v>
      </c>
      <c r="S126" s="2"/>
      <c r="T126" s="2">
        <f t="shared" si="1"/>
        <v>0.128</v>
      </c>
    </row>
    <row r="127" spans="1:20" ht="30" x14ac:dyDescent="0.25">
      <c r="A127" s="31">
        <v>122</v>
      </c>
      <c r="B127" s="1" t="s">
        <v>1506</v>
      </c>
      <c r="C127" s="13" t="s">
        <v>9</v>
      </c>
      <c r="D127" s="13" t="s">
        <v>1894</v>
      </c>
      <c r="E127" s="13">
        <v>15</v>
      </c>
      <c r="F127" s="16">
        <v>12</v>
      </c>
      <c r="G127" s="16" t="s">
        <v>268</v>
      </c>
      <c r="H127" s="13" t="s">
        <v>1435</v>
      </c>
      <c r="I127" s="13" t="s">
        <v>43</v>
      </c>
      <c r="J127" s="13" t="s">
        <v>849</v>
      </c>
      <c r="K127" s="13" t="s">
        <v>142</v>
      </c>
      <c r="L127" s="13" t="s">
        <v>1492</v>
      </c>
      <c r="M127" s="13" t="s">
        <v>1437</v>
      </c>
      <c r="N127" s="13" t="s">
        <v>1438</v>
      </c>
      <c r="O127" s="1" t="s">
        <v>275</v>
      </c>
      <c r="P127" s="2" t="str">
        <f>LEFT(Table8[[#This Row],['[4']]],FIND(" ",Table8[[#This Row],['[4']]],1)-1)</f>
        <v>240</v>
      </c>
      <c r="Q127" s="2" t="str">
        <f>MID(Table8[[#This Row],['[4']]],FIND("x",Table8[[#This Row],['[4']]],1)+2,FIND("x",Table8[[#This Row],['[4']]],7)-(FIND("x",Table8[[#This Row],['[4']]],1)+2))</f>
        <v xml:space="preserve">500 </v>
      </c>
      <c r="R127" s="2" t="str">
        <f>RIGHT(Table8[[#This Row],['[4']]],LEN(Table8[[#This Row],['[4']]])-(FIND("x",Table8[[#This Row],['[4']]],7)+1))</f>
        <v>250</v>
      </c>
      <c r="S127" s="2"/>
      <c r="T127" s="2">
        <f t="shared" si="1"/>
        <v>0.03</v>
      </c>
    </row>
    <row r="128" spans="1:20" ht="30" x14ac:dyDescent="0.25">
      <c r="A128" s="31">
        <v>123</v>
      </c>
      <c r="B128" s="1" t="s">
        <v>1465</v>
      </c>
      <c r="C128" s="13" t="s">
        <v>15</v>
      </c>
      <c r="D128" s="13" t="s">
        <v>1581</v>
      </c>
      <c r="E128" s="13">
        <v>20</v>
      </c>
      <c r="F128" s="16">
        <v>10</v>
      </c>
      <c r="G128" s="16" t="s">
        <v>268</v>
      </c>
      <c r="H128" s="13" t="s">
        <v>1435</v>
      </c>
      <c r="I128" s="13" t="s">
        <v>43</v>
      </c>
      <c r="J128" s="13" t="s">
        <v>849</v>
      </c>
      <c r="K128" s="13" t="s">
        <v>142</v>
      </c>
      <c r="L128" s="13" t="s">
        <v>1492</v>
      </c>
      <c r="M128" s="13" t="s">
        <v>1437</v>
      </c>
      <c r="N128" s="13" t="s">
        <v>1438</v>
      </c>
      <c r="O128" s="1" t="s">
        <v>275</v>
      </c>
      <c r="P128" s="2" t="str">
        <f>LEFT(Table8[[#This Row],['[4']]],FIND(" ",Table8[[#This Row],['[4']]],1)-1)</f>
        <v>340</v>
      </c>
      <c r="Q128" s="2" t="str">
        <f>MID(Table8[[#This Row],['[4']]],FIND("x",Table8[[#This Row],['[4']]],1)+2,FIND("x",Table8[[#This Row],['[4']]],7)-(FIND("x",Table8[[#This Row],['[4']]],1)+2))</f>
        <v xml:space="preserve">620 </v>
      </c>
      <c r="R128" s="2" t="str">
        <f>RIGHT(Table8[[#This Row],['[4']]],LEN(Table8[[#This Row],['[4']]])-(FIND("x",Table8[[#This Row],['[4']]],7)+1))</f>
        <v>370</v>
      </c>
      <c r="S128" s="2"/>
      <c r="T128" s="2">
        <f t="shared" si="1"/>
        <v>7.7995999999999996E-2</v>
      </c>
    </row>
    <row r="129" spans="1:20" ht="30" x14ac:dyDescent="0.25">
      <c r="A129" s="31">
        <v>124</v>
      </c>
      <c r="B129" s="1" t="s">
        <v>0</v>
      </c>
      <c r="C129" s="13" t="s">
        <v>8</v>
      </c>
      <c r="D129" s="13" t="s">
        <v>1881</v>
      </c>
      <c r="E129" s="13">
        <v>10</v>
      </c>
      <c r="F129" s="16">
        <v>2</v>
      </c>
      <c r="G129" s="16" t="s">
        <v>268</v>
      </c>
      <c r="H129" s="13" t="s">
        <v>1435</v>
      </c>
      <c r="I129" s="13" t="s">
        <v>43</v>
      </c>
      <c r="J129" s="13" t="s">
        <v>849</v>
      </c>
      <c r="K129" s="13" t="s">
        <v>142</v>
      </c>
      <c r="L129" s="13" t="s">
        <v>1507</v>
      </c>
      <c r="M129" s="13" t="s">
        <v>1437</v>
      </c>
      <c r="N129" s="13" t="s">
        <v>282</v>
      </c>
      <c r="O129" s="1" t="s">
        <v>275</v>
      </c>
      <c r="P129" s="2" t="str">
        <f>LEFT(Table8[[#This Row],['[4']]],FIND(" ",Table8[[#This Row],['[4']]],1)-1)</f>
        <v>1200</v>
      </c>
      <c r="Q129" s="2" t="str">
        <f>MID(Table8[[#This Row],['[4']]],FIND("x",Table8[[#This Row],['[4']]],1)+2,FIND("x",Table8[[#This Row],['[4']]],7)-(FIND("x",Table8[[#This Row],['[4']]],1)+2))</f>
        <v xml:space="preserve">600 </v>
      </c>
      <c r="R129" s="2" t="str">
        <f>RIGHT(Table8[[#This Row],['[4']]],LEN(Table8[[#This Row],['[4']]])-(FIND("x",Table8[[#This Row],['[4']]],7)+1))</f>
        <v>750</v>
      </c>
      <c r="S129" s="2"/>
      <c r="T129" s="2">
        <f t="shared" si="1"/>
        <v>0.54</v>
      </c>
    </row>
    <row r="130" spans="1:20" ht="30" x14ac:dyDescent="0.25">
      <c r="A130" s="31">
        <v>125</v>
      </c>
      <c r="B130" s="1" t="s">
        <v>164</v>
      </c>
      <c r="C130" s="13" t="s">
        <v>8</v>
      </c>
      <c r="D130" s="13" t="s">
        <v>1895</v>
      </c>
      <c r="E130" s="13">
        <v>18</v>
      </c>
      <c r="F130" s="16">
        <v>2</v>
      </c>
      <c r="G130" s="16" t="s">
        <v>268</v>
      </c>
      <c r="H130" s="13" t="s">
        <v>1435</v>
      </c>
      <c r="I130" s="13" t="s">
        <v>43</v>
      </c>
      <c r="J130" s="13" t="s">
        <v>849</v>
      </c>
      <c r="K130" s="13" t="s">
        <v>142</v>
      </c>
      <c r="L130" s="13" t="s">
        <v>1507</v>
      </c>
      <c r="M130" s="13" t="s">
        <v>1437</v>
      </c>
      <c r="N130" s="13" t="s">
        <v>282</v>
      </c>
      <c r="O130" s="1" t="s">
        <v>275</v>
      </c>
      <c r="P130" s="2" t="str">
        <f>LEFT(Table8[[#This Row],['[4']]],FIND(" ",Table8[[#This Row],['[4']]],1)-1)</f>
        <v>700</v>
      </c>
      <c r="Q130" s="2" t="str">
        <f>MID(Table8[[#This Row],['[4']]],FIND("x",Table8[[#This Row],['[4']]],1)+2,FIND("x",Table8[[#This Row],['[4']]],7)-(FIND("x",Table8[[#This Row],['[4']]],1)+2))</f>
        <v xml:space="preserve">350 </v>
      </c>
      <c r="R130" s="2" t="str">
        <f>RIGHT(Table8[[#This Row],['[4']]],LEN(Table8[[#This Row],['[4']]])-(FIND("x",Table8[[#This Row],['[4']]],7)+1))</f>
        <v>1970</v>
      </c>
      <c r="S130" s="2"/>
      <c r="T130" s="2">
        <f t="shared" si="1"/>
        <v>0.48265000000000002</v>
      </c>
    </row>
    <row r="131" spans="1:20" ht="30" x14ac:dyDescent="0.25">
      <c r="A131" s="31">
        <v>126</v>
      </c>
      <c r="B131" s="1" t="s">
        <v>164</v>
      </c>
      <c r="C131" s="13" t="s">
        <v>8</v>
      </c>
      <c r="D131" s="13" t="s">
        <v>1896</v>
      </c>
      <c r="E131" s="13">
        <v>15</v>
      </c>
      <c r="F131" s="16">
        <v>1</v>
      </c>
      <c r="G131" s="16" t="s">
        <v>268</v>
      </c>
      <c r="H131" s="13" t="s">
        <v>1435</v>
      </c>
      <c r="I131" s="13" t="s">
        <v>43</v>
      </c>
      <c r="J131" s="13" t="s">
        <v>849</v>
      </c>
      <c r="K131" s="13" t="s">
        <v>142</v>
      </c>
      <c r="L131" s="13" t="s">
        <v>1507</v>
      </c>
      <c r="M131" s="13" t="s">
        <v>1437</v>
      </c>
      <c r="N131" s="13" t="s">
        <v>282</v>
      </c>
      <c r="O131" s="1" t="s">
        <v>275</v>
      </c>
      <c r="P131" s="2" t="str">
        <f>LEFT(Table8[[#This Row],['[4']]],FIND(" ",Table8[[#This Row],['[4']]],1)-1)</f>
        <v>610</v>
      </c>
      <c r="Q131" s="2" t="str">
        <f>MID(Table8[[#This Row],['[4']]],FIND("x",Table8[[#This Row],['[4']]],1)+2,FIND("x",Table8[[#This Row],['[4']]],7)-(FIND("x",Table8[[#This Row],['[4']]],1)+2))</f>
        <v xml:space="preserve">300 </v>
      </c>
      <c r="R131" s="2" t="str">
        <f>RIGHT(Table8[[#This Row],['[4']]],LEN(Table8[[#This Row],['[4']]])-(FIND("x",Table8[[#This Row],['[4']]],7)+1))</f>
        <v>1810</v>
      </c>
      <c r="S131" s="2"/>
      <c r="T131" s="2">
        <f t="shared" si="1"/>
        <v>0.33123000000000002</v>
      </c>
    </row>
    <row r="132" spans="1:20" ht="30" x14ac:dyDescent="0.25">
      <c r="A132" s="31">
        <v>127</v>
      </c>
      <c r="B132" s="1" t="s">
        <v>1499</v>
      </c>
      <c r="C132" s="13" t="s">
        <v>8</v>
      </c>
      <c r="D132" s="13" t="s">
        <v>1859</v>
      </c>
      <c r="E132" s="13">
        <v>5</v>
      </c>
      <c r="F132" s="16">
        <v>3</v>
      </c>
      <c r="G132" s="16" t="s">
        <v>268</v>
      </c>
      <c r="H132" s="13" t="s">
        <v>1435</v>
      </c>
      <c r="I132" s="13" t="s">
        <v>43</v>
      </c>
      <c r="J132" s="13" t="s">
        <v>849</v>
      </c>
      <c r="K132" s="13" t="s">
        <v>142</v>
      </c>
      <c r="L132" s="13" t="s">
        <v>1507</v>
      </c>
      <c r="M132" s="13" t="s">
        <v>1437</v>
      </c>
      <c r="N132" s="13" t="s">
        <v>282</v>
      </c>
      <c r="O132" s="1" t="s">
        <v>275</v>
      </c>
      <c r="P132" s="2" t="str">
        <f>LEFT(Table8[[#This Row],['[4']]],FIND(" ",Table8[[#This Row],['[4']]],1)-1)</f>
        <v>500</v>
      </c>
      <c r="Q132" s="2" t="str">
        <f>MID(Table8[[#This Row],['[4']]],FIND("x",Table8[[#This Row],['[4']]],1)+2,FIND("x",Table8[[#This Row],['[4']]],7)-(FIND("x",Table8[[#This Row],['[4']]],1)+2))</f>
        <v xml:space="preserve">530 </v>
      </c>
      <c r="R132" s="2" t="str">
        <f>RIGHT(Table8[[#This Row],['[4']]],LEN(Table8[[#This Row],['[4']]])-(FIND("x",Table8[[#This Row],['[4']]],7)+1))</f>
        <v>850</v>
      </c>
      <c r="S132" s="2"/>
      <c r="T132" s="2">
        <f t="shared" si="1"/>
        <v>0.22525000000000001</v>
      </c>
    </row>
    <row r="133" spans="1:20" ht="30" x14ac:dyDescent="0.25">
      <c r="A133" s="31">
        <v>128</v>
      </c>
      <c r="B133" s="1" t="s">
        <v>1479</v>
      </c>
      <c r="C133" s="13" t="s">
        <v>8</v>
      </c>
      <c r="D133" s="13" t="s">
        <v>1842</v>
      </c>
      <c r="E133" s="13">
        <v>7</v>
      </c>
      <c r="F133" s="16">
        <v>1</v>
      </c>
      <c r="G133" s="16" t="s">
        <v>268</v>
      </c>
      <c r="H133" s="13" t="s">
        <v>1435</v>
      </c>
      <c r="I133" s="13" t="s">
        <v>43</v>
      </c>
      <c r="J133" s="13" t="s">
        <v>849</v>
      </c>
      <c r="K133" s="13" t="s">
        <v>142</v>
      </c>
      <c r="L133" s="13" t="s">
        <v>1507</v>
      </c>
      <c r="M133" s="13" t="s">
        <v>1437</v>
      </c>
      <c r="N133" s="13" t="s">
        <v>282</v>
      </c>
      <c r="O133" s="1" t="s">
        <v>275</v>
      </c>
      <c r="P133" s="2" t="str">
        <f>LEFT(Table8[[#This Row],['[4']]],FIND(" ",Table8[[#This Row],['[4']]],1)-1)</f>
        <v>650</v>
      </c>
      <c r="Q133" s="2" t="str">
        <f>MID(Table8[[#This Row],['[4']]],FIND("x",Table8[[#This Row],['[4']]],1)+2,FIND("x",Table8[[#This Row],['[4']]],7)-(FIND("x",Table8[[#This Row],['[4']]],1)+2))</f>
        <v xml:space="preserve">720 </v>
      </c>
      <c r="R133" s="2" t="str">
        <f>RIGHT(Table8[[#This Row],['[4']]],LEN(Table8[[#This Row],['[4']]])-(FIND("x",Table8[[#This Row],['[4']]],7)+1))</f>
        <v>1000</v>
      </c>
      <c r="S133" s="2"/>
      <c r="T133" s="2">
        <f t="shared" si="1"/>
        <v>0.46800000000000003</v>
      </c>
    </row>
    <row r="134" spans="1:20" ht="30" x14ac:dyDescent="0.25">
      <c r="A134" s="31">
        <v>129</v>
      </c>
      <c r="B134" s="1" t="s">
        <v>22</v>
      </c>
      <c r="C134" s="13" t="s">
        <v>7</v>
      </c>
      <c r="D134" s="13" t="s">
        <v>1843</v>
      </c>
      <c r="E134" s="13">
        <v>8</v>
      </c>
      <c r="F134" s="16">
        <v>1</v>
      </c>
      <c r="G134" s="16" t="s">
        <v>268</v>
      </c>
      <c r="H134" s="13" t="s">
        <v>1435</v>
      </c>
      <c r="I134" s="13" t="s">
        <v>43</v>
      </c>
      <c r="J134" s="13" t="s">
        <v>849</v>
      </c>
      <c r="K134" s="13" t="s">
        <v>142</v>
      </c>
      <c r="L134" s="13" t="s">
        <v>1507</v>
      </c>
      <c r="M134" s="13" t="s">
        <v>1437</v>
      </c>
      <c r="N134" s="13" t="s">
        <v>1438</v>
      </c>
      <c r="O134" s="1" t="s">
        <v>275</v>
      </c>
      <c r="P134" s="2" t="str">
        <f>LEFT(Table8[[#This Row],['[4']]],FIND(" ",Table8[[#This Row],['[4']]],1)-1)</f>
        <v>150</v>
      </c>
      <c r="Q134" s="2" t="str">
        <f>MID(Table8[[#This Row],['[4']]],FIND("x",Table8[[#This Row],['[4']]],1)+2,FIND("x",Table8[[#This Row],['[4']]],7)-(FIND("x",Table8[[#This Row],['[4']]],1)+2))</f>
        <v xml:space="preserve">400 </v>
      </c>
      <c r="R134" s="2" t="str">
        <f>RIGHT(Table8[[#This Row],['[4']]],LEN(Table8[[#This Row],['[4']]])-(FIND("x",Table8[[#This Row],['[4']]],7)+1))</f>
        <v>350</v>
      </c>
      <c r="S134" s="2"/>
      <c r="T134" s="2">
        <f t="shared" ref="T134:T197" si="2">P134*Q134*R134/1000000000</f>
        <v>2.1000000000000001E-2</v>
      </c>
    </row>
    <row r="135" spans="1:20" ht="30" x14ac:dyDescent="0.25">
      <c r="A135" s="31">
        <v>130</v>
      </c>
      <c r="B135" s="1" t="s">
        <v>1451</v>
      </c>
      <c r="C135" s="13" t="s">
        <v>11</v>
      </c>
      <c r="D135" s="13" t="s">
        <v>1581</v>
      </c>
      <c r="E135" s="13">
        <v>30</v>
      </c>
      <c r="F135" s="16">
        <v>2</v>
      </c>
      <c r="G135" s="16" t="s">
        <v>268</v>
      </c>
      <c r="H135" s="13" t="s">
        <v>1435</v>
      </c>
      <c r="I135" s="13" t="s">
        <v>43</v>
      </c>
      <c r="J135" s="13" t="s">
        <v>849</v>
      </c>
      <c r="K135" s="13" t="s">
        <v>142</v>
      </c>
      <c r="L135" s="13" t="s">
        <v>1507</v>
      </c>
      <c r="M135" s="13" t="s">
        <v>1437</v>
      </c>
      <c r="N135" s="13" t="s">
        <v>282</v>
      </c>
      <c r="O135" s="1" t="s">
        <v>275</v>
      </c>
      <c r="P135" s="2" t="str">
        <f>LEFT(Table8[[#This Row],['[4']]],FIND(" ",Table8[[#This Row],['[4']]],1)-1)</f>
        <v>340</v>
      </c>
      <c r="Q135" s="2" t="str">
        <f>MID(Table8[[#This Row],['[4']]],FIND("x",Table8[[#This Row],['[4']]],1)+2,FIND("x",Table8[[#This Row],['[4']]],7)-(FIND("x",Table8[[#This Row],['[4']]],1)+2))</f>
        <v xml:space="preserve">620 </v>
      </c>
      <c r="R135" s="2" t="str">
        <f>RIGHT(Table8[[#This Row],['[4']]],LEN(Table8[[#This Row],['[4']]])-(FIND("x",Table8[[#This Row],['[4']]],7)+1))</f>
        <v>370</v>
      </c>
      <c r="S135" s="2"/>
      <c r="T135" s="2">
        <f t="shared" si="2"/>
        <v>7.7995999999999996E-2</v>
      </c>
    </row>
    <row r="136" spans="1:20" ht="30" x14ac:dyDescent="0.25">
      <c r="A136" s="31">
        <v>131</v>
      </c>
      <c r="B136" s="1" t="s">
        <v>77</v>
      </c>
      <c r="C136" s="13" t="s">
        <v>7</v>
      </c>
      <c r="D136" s="13" t="s">
        <v>1864</v>
      </c>
      <c r="E136" s="13">
        <v>5</v>
      </c>
      <c r="F136" s="16">
        <v>1</v>
      </c>
      <c r="G136" s="16" t="s">
        <v>268</v>
      </c>
      <c r="H136" s="13" t="s">
        <v>1435</v>
      </c>
      <c r="I136" s="13" t="s">
        <v>104</v>
      </c>
      <c r="J136" s="13" t="s">
        <v>1508</v>
      </c>
      <c r="K136" s="13" t="s">
        <v>142</v>
      </c>
      <c r="L136" s="13" t="s">
        <v>1448</v>
      </c>
      <c r="M136" s="13" t="s">
        <v>1437</v>
      </c>
      <c r="N136" s="13" t="s">
        <v>1438</v>
      </c>
      <c r="O136" s="1" t="s">
        <v>275</v>
      </c>
      <c r="P136" s="2" t="str">
        <f>LEFT(Table8[[#This Row],['[4']]],FIND(" ",Table8[[#This Row],['[4']]],1)-1)</f>
        <v>450</v>
      </c>
      <c r="Q136" s="2" t="str">
        <f>MID(Table8[[#This Row],['[4']]],FIND("x",Table8[[#This Row],['[4']]],1)+2,FIND("x",Table8[[#This Row],['[4']]],7)-(FIND("x",Table8[[#This Row],['[4']]],1)+2))</f>
        <v xml:space="preserve">300 </v>
      </c>
      <c r="R136" s="2" t="str">
        <f>RIGHT(Table8[[#This Row],['[4']]],LEN(Table8[[#This Row],['[4']]])-(FIND("x",Table8[[#This Row],['[4']]],7)+1))</f>
        <v>500</v>
      </c>
      <c r="S136" s="2"/>
      <c r="T136" s="2">
        <f t="shared" si="2"/>
        <v>6.7500000000000004E-2</v>
      </c>
    </row>
    <row r="137" spans="1:20" ht="30" x14ac:dyDescent="0.25">
      <c r="A137" s="31">
        <v>132</v>
      </c>
      <c r="B137" s="1" t="s">
        <v>22</v>
      </c>
      <c r="C137" s="13" t="s">
        <v>7</v>
      </c>
      <c r="D137" s="13" t="s">
        <v>1843</v>
      </c>
      <c r="E137" s="13">
        <v>8</v>
      </c>
      <c r="F137" s="16">
        <v>1</v>
      </c>
      <c r="G137" s="16" t="s">
        <v>268</v>
      </c>
      <c r="H137" s="13" t="s">
        <v>1435</v>
      </c>
      <c r="I137" s="13" t="s">
        <v>104</v>
      </c>
      <c r="J137" s="13" t="s">
        <v>1508</v>
      </c>
      <c r="K137" s="13" t="s">
        <v>142</v>
      </c>
      <c r="L137" s="13" t="s">
        <v>1448</v>
      </c>
      <c r="M137" s="13" t="s">
        <v>1437</v>
      </c>
      <c r="N137" s="13" t="s">
        <v>1438</v>
      </c>
      <c r="O137" s="1" t="s">
        <v>275</v>
      </c>
      <c r="P137" s="2" t="str">
        <f>LEFT(Table8[[#This Row],['[4']]],FIND(" ",Table8[[#This Row],['[4']]],1)-1)</f>
        <v>150</v>
      </c>
      <c r="Q137" s="2" t="str">
        <f>MID(Table8[[#This Row],['[4']]],FIND("x",Table8[[#This Row],['[4']]],1)+2,FIND("x",Table8[[#This Row],['[4']]],7)-(FIND("x",Table8[[#This Row],['[4']]],1)+2))</f>
        <v xml:space="preserve">400 </v>
      </c>
      <c r="R137" s="2" t="str">
        <f>RIGHT(Table8[[#This Row],['[4']]],LEN(Table8[[#This Row],['[4']]])-(FIND("x",Table8[[#This Row],['[4']]],7)+1))</f>
        <v>350</v>
      </c>
      <c r="S137" s="2"/>
      <c r="T137" s="2">
        <f t="shared" si="2"/>
        <v>2.1000000000000001E-2</v>
      </c>
    </row>
    <row r="138" spans="1:20" ht="30" x14ac:dyDescent="0.25">
      <c r="A138" s="31">
        <v>133</v>
      </c>
      <c r="B138" s="1" t="s">
        <v>1499</v>
      </c>
      <c r="C138" s="13" t="s">
        <v>8</v>
      </c>
      <c r="D138" s="13" t="s">
        <v>1859</v>
      </c>
      <c r="E138" s="13">
        <v>5</v>
      </c>
      <c r="F138" s="16">
        <v>3</v>
      </c>
      <c r="G138" s="16" t="s">
        <v>268</v>
      </c>
      <c r="H138" s="13" t="s">
        <v>1435</v>
      </c>
      <c r="I138" s="13" t="s">
        <v>104</v>
      </c>
      <c r="J138" s="13" t="s">
        <v>1508</v>
      </c>
      <c r="K138" s="13" t="s">
        <v>142</v>
      </c>
      <c r="L138" s="13" t="s">
        <v>1448</v>
      </c>
      <c r="M138" s="13" t="s">
        <v>1437</v>
      </c>
      <c r="N138" s="13" t="s">
        <v>282</v>
      </c>
      <c r="O138" s="1" t="s">
        <v>275</v>
      </c>
      <c r="P138" s="2" t="str">
        <f>LEFT(Table8[[#This Row],['[4']]],FIND(" ",Table8[[#This Row],['[4']]],1)-1)</f>
        <v>500</v>
      </c>
      <c r="Q138" s="2" t="str">
        <f>MID(Table8[[#This Row],['[4']]],FIND("x",Table8[[#This Row],['[4']]],1)+2,FIND("x",Table8[[#This Row],['[4']]],7)-(FIND("x",Table8[[#This Row],['[4']]],1)+2))</f>
        <v xml:space="preserve">530 </v>
      </c>
      <c r="R138" s="2" t="str">
        <f>RIGHT(Table8[[#This Row],['[4']]],LEN(Table8[[#This Row],['[4']]])-(FIND("x",Table8[[#This Row],['[4']]],7)+1))</f>
        <v>850</v>
      </c>
      <c r="S138" s="2"/>
      <c r="T138" s="2">
        <f t="shared" si="2"/>
        <v>0.22525000000000001</v>
      </c>
    </row>
    <row r="139" spans="1:20" ht="30" x14ac:dyDescent="0.25">
      <c r="A139" s="31">
        <v>134</v>
      </c>
      <c r="B139" s="1" t="s">
        <v>1479</v>
      </c>
      <c r="C139" s="13" t="s">
        <v>8</v>
      </c>
      <c r="D139" s="13" t="s">
        <v>1842</v>
      </c>
      <c r="E139" s="13">
        <v>7</v>
      </c>
      <c r="F139" s="16">
        <v>1</v>
      </c>
      <c r="G139" s="16" t="s">
        <v>268</v>
      </c>
      <c r="H139" s="13" t="s">
        <v>1435</v>
      </c>
      <c r="I139" s="13" t="s">
        <v>104</v>
      </c>
      <c r="J139" s="13" t="s">
        <v>1508</v>
      </c>
      <c r="K139" s="13" t="s">
        <v>142</v>
      </c>
      <c r="L139" s="13" t="s">
        <v>1448</v>
      </c>
      <c r="M139" s="13" t="s">
        <v>1437</v>
      </c>
      <c r="N139" s="13" t="s">
        <v>282</v>
      </c>
      <c r="O139" s="1" t="s">
        <v>275</v>
      </c>
      <c r="P139" s="2" t="str">
        <f>LEFT(Table8[[#This Row],['[4']]],FIND(" ",Table8[[#This Row],['[4']]],1)-1)</f>
        <v>650</v>
      </c>
      <c r="Q139" s="2" t="str">
        <f>MID(Table8[[#This Row],['[4']]],FIND("x",Table8[[#This Row],['[4']]],1)+2,FIND("x",Table8[[#This Row],['[4']]],7)-(FIND("x",Table8[[#This Row],['[4']]],1)+2))</f>
        <v xml:space="preserve">720 </v>
      </c>
      <c r="R139" s="2" t="str">
        <f>RIGHT(Table8[[#This Row],['[4']]],LEN(Table8[[#This Row],['[4']]])-(FIND("x",Table8[[#This Row],['[4']]],7)+1))</f>
        <v>1000</v>
      </c>
      <c r="S139" s="2"/>
      <c r="T139" s="2">
        <f t="shared" si="2"/>
        <v>0.46800000000000003</v>
      </c>
    </row>
    <row r="140" spans="1:20" ht="30" x14ac:dyDescent="0.25">
      <c r="A140" s="31">
        <v>135</v>
      </c>
      <c r="B140" s="1" t="s">
        <v>1509</v>
      </c>
      <c r="C140" s="13" t="s">
        <v>9</v>
      </c>
      <c r="D140" s="13" t="s">
        <v>1897</v>
      </c>
      <c r="E140" s="13">
        <v>500</v>
      </c>
      <c r="F140" s="16">
        <v>1</v>
      </c>
      <c r="G140" s="16" t="s">
        <v>268</v>
      </c>
      <c r="H140" s="13" t="s">
        <v>1435</v>
      </c>
      <c r="I140" s="13" t="s">
        <v>104</v>
      </c>
      <c r="J140" s="13" t="s">
        <v>1508</v>
      </c>
      <c r="K140" s="13" t="s">
        <v>142</v>
      </c>
      <c r="L140" s="13" t="s">
        <v>1444</v>
      </c>
      <c r="M140" s="13" t="s">
        <v>1437</v>
      </c>
      <c r="N140" s="13" t="s">
        <v>1438</v>
      </c>
      <c r="O140" s="1" t="s">
        <v>275</v>
      </c>
      <c r="P140" s="2" t="str">
        <f>LEFT(Table8[[#This Row],['[4']]],FIND(" ",Table8[[#This Row],['[4']]],1)-1)</f>
        <v>900</v>
      </c>
      <c r="Q140" s="2" t="str">
        <f>MID(Table8[[#This Row],['[4']]],FIND("x",Table8[[#This Row],['[4']]],1)+2,FIND("x",Table8[[#This Row],['[4']]],7)-(FIND("x",Table8[[#This Row],['[4']]],1)+2))</f>
        <v xml:space="preserve">1540 </v>
      </c>
      <c r="R140" s="2" t="str">
        <f>RIGHT(Table8[[#This Row],['[4']]],LEN(Table8[[#This Row],['[4']]])-(FIND("x",Table8[[#This Row],['[4']]],7)+1))</f>
        <v>800</v>
      </c>
      <c r="S140" s="2"/>
      <c r="T140" s="2">
        <f t="shared" si="2"/>
        <v>1.1088</v>
      </c>
    </row>
    <row r="141" spans="1:20" ht="30" x14ac:dyDescent="0.25">
      <c r="A141" s="31">
        <v>136</v>
      </c>
      <c r="B141" s="1" t="s">
        <v>1465</v>
      </c>
      <c r="C141" s="13" t="s">
        <v>13</v>
      </c>
      <c r="D141" s="13" t="s">
        <v>1581</v>
      </c>
      <c r="E141" s="13">
        <v>30</v>
      </c>
      <c r="F141" s="16">
        <v>20</v>
      </c>
      <c r="G141" s="16" t="s">
        <v>268</v>
      </c>
      <c r="H141" s="13" t="s">
        <v>1435</v>
      </c>
      <c r="I141" s="13" t="s">
        <v>104</v>
      </c>
      <c r="J141" s="13" t="s">
        <v>1511</v>
      </c>
      <c r="K141" s="13" t="s">
        <v>142</v>
      </c>
      <c r="L141" s="13" t="s">
        <v>1444</v>
      </c>
      <c r="M141" s="13" t="s">
        <v>1437</v>
      </c>
      <c r="N141" s="13" t="s">
        <v>1438</v>
      </c>
      <c r="O141" s="1" t="s">
        <v>275</v>
      </c>
      <c r="P141" s="2" t="str">
        <f>LEFT(Table8[[#This Row],['[4']]],FIND(" ",Table8[[#This Row],['[4']]],1)-1)</f>
        <v>340</v>
      </c>
      <c r="Q141" s="2" t="str">
        <f>MID(Table8[[#This Row],['[4']]],FIND("x",Table8[[#This Row],['[4']]],1)+2,FIND("x",Table8[[#This Row],['[4']]],7)-(FIND("x",Table8[[#This Row],['[4']]],1)+2))</f>
        <v xml:space="preserve">620 </v>
      </c>
      <c r="R141" s="2" t="str">
        <f>RIGHT(Table8[[#This Row],['[4']]],LEN(Table8[[#This Row],['[4']]])-(FIND("x",Table8[[#This Row],['[4']]],7)+1))</f>
        <v>370</v>
      </c>
      <c r="S141" s="2"/>
      <c r="T141" s="2">
        <f t="shared" si="2"/>
        <v>7.7995999999999996E-2</v>
      </c>
    </row>
    <row r="142" spans="1:20" ht="30" x14ac:dyDescent="0.25">
      <c r="A142" s="31">
        <v>137</v>
      </c>
      <c r="B142" s="1" t="s">
        <v>1451</v>
      </c>
      <c r="C142" s="13" t="s">
        <v>11</v>
      </c>
      <c r="D142" s="13" t="s">
        <v>1581</v>
      </c>
      <c r="E142" s="13">
        <v>50</v>
      </c>
      <c r="F142" s="16">
        <v>20</v>
      </c>
      <c r="G142" s="16" t="s">
        <v>268</v>
      </c>
      <c r="H142" s="13" t="s">
        <v>1435</v>
      </c>
      <c r="I142" s="13" t="s">
        <v>104</v>
      </c>
      <c r="J142" s="13" t="s">
        <v>1508</v>
      </c>
      <c r="K142" s="13" t="s">
        <v>142</v>
      </c>
      <c r="L142" s="13" t="s">
        <v>1448</v>
      </c>
      <c r="M142" s="13" t="s">
        <v>1437</v>
      </c>
      <c r="N142" s="13" t="s">
        <v>282</v>
      </c>
      <c r="O142" s="1" t="s">
        <v>275</v>
      </c>
      <c r="P142" s="2" t="str">
        <f>LEFT(Table8[[#This Row],['[4']]],FIND(" ",Table8[[#This Row],['[4']]],1)-1)</f>
        <v>340</v>
      </c>
      <c r="Q142" s="2" t="str">
        <f>MID(Table8[[#This Row],['[4']]],FIND("x",Table8[[#This Row],['[4']]],1)+2,FIND("x",Table8[[#This Row],['[4']]],7)-(FIND("x",Table8[[#This Row],['[4']]],1)+2))</f>
        <v xml:space="preserve">620 </v>
      </c>
      <c r="R142" s="2" t="str">
        <f>RIGHT(Table8[[#This Row],['[4']]],LEN(Table8[[#This Row],['[4']]])-(FIND("x",Table8[[#This Row],['[4']]],7)+1))</f>
        <v>370</v>
      </c>
      <c r="S142" s="2"/>
      <c r="T142" s="2">
        <f t="shared" si="2"/>
        <v>7.7995999999999996E-2</v>
      </c>
    </row>
    <row r="143" spans="1:20" ht="30" x14ac:dyDescent="0.25">
      <c r="A143" s="31">
        <v>138</v>
      </c>
      <c r="B143" s="1" t="s">
        <v>1510</v>
      </c>
      <c r="C143" s="13" t="s">
        <v>9</v>
      </c>
      <c r="D143" s="13" t="s">
        <v>1898</v>
      </c>
      <c r="E143" s="13">
        <v>60</v>
      </c>
      <c r="F143" s="16">
        <v>1</v>
      </c>
      <c r="G143" s="16" t="s">
        <v>268</v>
      </c>
      <c r="H143" s="13" t="s">
        <v>1435</v>
      </c>
      <c r="I143" s="13" t="s">
        <v>104</v>
      </c>
      <c r="J143" s="13" t="s">
        <v>1511</v>
      </c>
      <c r="K143" s="13" t="s">
        <v>5</v>
      </c>
      <c r="L143" s="13" t="s">
        <v>1453</v>
      </c>
      <c r="M143" s="13" t="s">
        <v>1437</v>
      </c>
      <c r="N143" s="13" t="s">
        <v>1438</v>
      </c>
      <c r="O143" s="1" t="s">
        <v>275</v>
      </c>
      <c r="P143" s="2" t="str">
        <f>LEFT(Table8[[#This Row],['[4']]],FIND(" ",Table8[[#This Row],['[4']]],1)-1)</f>
        <v>300</v>
      </c>
      <c r="Q143" s="2" t="str">
        <f>MID(Table8[[#This Row],['[4']]],FIND("x",Table8[[#This Row],['[4']]],1)+2,FIND("x",Table8[[#This Row],['[4']]],7)-(FIND("x",Table8[[#This Row],['[4']]],1)+2))</f>
        <v xml:space="preserve">3000 </v>
      </c>
      <c r="R143" s="2" t="str">
        <f>RIGHT(Table8[[#This Row],['[4']]],LEN(Table8[[#This Row],['[4']]])-(FIND("x",Table8[[#This Row],['[4']]],7)+1))</f>
        <v>500</v>
      </c>
      <c r="S143" s="2"/>
      <c r="T143" s="2">
        <f t="shared" si="2"/>
        <v>0.45</v>
      </c>
    </row>
    <row r="144" spans="1:20" ht="30" x14ac:dyDescent="0.25">
      <c r="A144" s="31">
        <v>139</v>
      </c>
      <c r="B144" s="1" t="s">
        <v>1512</v>
      </c>
      <c r="C144" s="13" t="s">
        <v>9</v>
      </c>
      <c r="D144" s="13" t="s">
        <v>1899</v>
      </c>
      <c r="E144" s="13">
        <v>70</v>
      </c>
      <c r="F144" s="16">
        <v>1</v>
      </c>
      <c r="G144" s="16" t="s">
        <v>268</v>
      </c>
      <c r="H144" s="13" t="s">
        <v>1435</v>
      </c>
      <c r="I144" s="13" t="s">
        <v>104</v>
      </c>
      <c r="J144" s="13" t="s">
        <v>1511</v>
      </c>
      <c r="K144" s="13" t="s">
        <v>5</v>
      </c>
      <c r="L144" s="13" t="s">
        <v>1453</v>
      </c>
      <c r="M144" s="13" t="s">
        <v>1437</v>
      </c>
      <c r="N144" s="13" t="s">
        <v>1438</v>
      </c>
      <c r="O144" s="1" t="s">
        <v>275</v>
      </c>
      <c r="P144" s="2" t="str">
        <f>LEFT(Table8[[#This Row],['[4']]],FIND(" ",Table8[[#This Row],['[4']]],1)-1)</f>
        <v>500</v>
      </c>
      <c r="Q144" s="2" t="str">
        <f>MID(Table8[[#This Row],['[4']]],FIND("x",Table8[[#This Row],['[4']]],1)+2,FIND("x",Table8[[#This Row],['[4']]],7)-(FIND("x",Table8[[#This Row],['[4']]],1)+2))</f>
        <v xml:space="preserve">400 </v>
      </c>
      <c r="R144" s="2" t="str">
        <f>RIGHT(Table8[[#This Row],['[4']]],LEN(Table8[[#This Row],['[4']]])-(FIND("x",Table8[[#This Row],['[4']]],7)+1))</f>
        <v>200</v>
      </c>
      <c r="S144" s="2"/>
      <c r="T144" s="2">
        <f t="shared" si="2"/>
        <v>0.04</v>
      </c>
    </row>
    <row r="145" spans="1:20" ht="30" x14ac:dyDescent="0.25">
      <c r="A145" s="31">
        <v>140</v>
      </c>
      <c r="B145" s="1" t="s">
        <v>1513</v>
      </c>
      <c r="C145" s="13" t="s">
        <v>9</v>
      </c>
      <c r="D145" s="13" t="s">
        <v>1900</v>
      </c>
      <c r="E145" s="13">
        <v>70</v>
      </c>
      <c r="F145" s="16">
        <v>1</v>
      </c>
      <c r="G145" s="16" t="s">
        <v>268</v>
      </c>
      <c r="H145" s="13" t="s">
        <v>1435</v>
      </c>
      <c r="I145" s="13" t="s">
        <v>104</v>
      </c>
      <c r="J145" s="13" t="s">
        <v>1511</v>
      </c>
      <c r="K145" s="13" t="s">
        <v>5</v>
      </c>
      <c r="L145" s="13" t="s">
        <v>1453</v>
      </c>
      <c r="M145" s="13" t="s">
        <v>1437</v>
      </c>
      <c r="N145" s="13" t="s">
        <v>1438</v>
      </c>
      <c r="O145" s="1" t="s">
        <v>275</v>
      </c>
      <c r="P145" s="2" t="str">
        <f>LEFT(Table8[[#This Row],['[4']]],FIND(" ",Table8[[#This Row],['[4']]],1)-1)</f>
        <v>500</v>
      </c>
      <c r="Q145" s="2" t="str">
        <f>MID(Table8[[#This Row],['[4']]],FIND("x",Table8[[#This Row],['[4']]],1)+2,FIND("x",Table8[[#This Row],['[4']]],7)-(FIND("x",Table8[[#This Row],['[4']]],1)+2))</f>
        <v xml:space="preserve">500 </v>
      </c>
      <c r="R145" s="2" t="str">
        <f>RIGHT(Table8[[#This Row],['[4']]],LEN(Table8[[#This Row],['[4']]])-(FIND("x",Table8[[#This Row],['[4']]],7)+1))</f>
        <v>550</v>
      </c>
      <c r="S145" s="2"/>
      <c r="T145" s="2">
        <f t="shared" si="2"/>
        <v>0.13750000000000001</v>
      </c>
    </row>
    <row r="146" spans="1:20" ht="45" x14ac:dyDescent="0.25">
      <c r="A146" s="31">
        <v>141</v>
      </c>
      <c r="B146" s="1" t="s">
        <v>1514</v>
      </c>
      <c r="C146" s="13" t="s">
        <v>9</v>
      </c>
      <c r="D146" s="13" t="s">
        <v>1901</v>
      </c>
      <c r="E146" s="13">
        <v>150</v>
      </c>
      <c r="F146" s="16">
        <v>1</v>
      </c>
      <c r="G146" s="16" t="s">
        <v>268</v>
      </c>
      <c r="H146" s="13" t="s">
        <v>1435</v>
      </c>
      <c r="I146" s="13" t="s">
        <v>104</v>
      </c>
      <c r="J146" s="13" t="s">
        <v>1511</v>
      </c>
      <c r="K146" s="13" t="s">
        <v>5</v>
      </c>
      <c r="L146" s="13" t="s">
        <v>1453</v>
      </c>
      <c r="M146" s="13" t="s">
        <v>1437</v>
      </c>
      <c r="N146" s="13" t="s">
        <v>1438</v>
      </c>
      <c r="O146" s="1" t="s">
        <v>275</v>
      </c>
      <c r="P146" s="2" t="str">
        <f>LEFT(Table8[[#This Row],['[4']]],FIND(" ",Table8[[#This Row],['[4']]],1)-1)</f>
        <v>2800</v>
      </c>
      <c r="Q146" s="2" t="str">
        <f>MID(Table8[[#This Row],['[4']]],FIND("x",Table8[[#This Row],['[4']]],1)+2,FIND("x",Table8[[#This Row],['[4']]],7)-(FIND("x",Table8[[#This Row],['[4']]],1)+2))</f>
        <v xml:space="preserve">800 </v>
      </c>
      <c r="R146" s="2" t="str">
        <f>RIGHT(Table8[[#This Row],['[4']]],LEN(Table8[[#This Row],['[4']]])-(FIND("x",Table8[[#This Row],['[4']]],7)+1))</f>
        <v>800</v>
      </c>
      <c r="S146" s="2"/>
      <c r="T146" s="2">
        <f t="shared" si="2"/>
        <v>1.792</v>
      </c>
    </row>
    <row r="147" spans="1:20" ht="30" x14ac:dyDescent="0.25">
      <c r="A147" s="31">
        <v>142</v>
      </c>
      <c r="B147" s="1" t="s">
        <v>1515</v>
      </c>
      <c r="C147" s="13" t="s">
        <v>9</v>
      </c>
      <c r="D147" s="13" t="s">
        <v>1902</v>
      </c>
      <c r="E147" s="13">
        <v>80</v>
      </c>
      <c r="F147" s="16">
        <v>1</v>
      </c>
      <c r="G147" s="16" t="s">
        <v>268</v>
      </c>
      <c r="H147" s="13" t="s">
        <v>1435</v>
      </c>
      <c r="I147" s="13" t="s">
        <v>104</v>
      </c>
      <c r="J147" s="13" t="s">
        <v>1511</v>
      </c>
      <c r="K147" s="13" t="s">
        <v>5</v>
      </c>
      <c r="L147" s="13" t="s">
        <v>1453</v>
      </c>
      <c r="M147" s="13" t="s">
        <v>1437</v>
      </c>
      <c r="N147" s="13" t="s">
        <v>1438</v>
      </c>
      <c r="O147" s="1" t="s">
        <v>275</v>
      </c>
      <c r="P147" s="2" t="str">
        <f>LEFT(Table8[[#This Row],['[4']]],FIND(" ",Table8[[#This Row],['[4']]],1)-1)</f>
        <v>600</v>
      </c>
      <c r="Q147" s="2" t="str">
        <f>MID(Table8[[#This Row],['[4']]],FIND("x",Table8[[#This Row],['[4']]],1)+2,FIND("x",Table8[[#This Row],['[4']]],7)-(FIND("x",Table8[[#This Row],['[4']]],1)+2))</f>
        <v xml:space="preserve">650 </v>
      </c>
      <c r="R147" s="2" t="str">
        <f>RIGHT(Table8[[#This Row],['[4']]],LEN(Table8[[#This Row],['[4']]])-(FIND("x",Table8[[#This Row],['[4']]],7)+1))</f>
        <v>1500</v>
      </c>
      <c r="S147" s="2"/>
      <c r="T147" s="2">
        <f t="shared" si="2"/>
        <v>0.58499999999999996</v>
      </c>
    </row>
    <row r="148" spans="1:20" ht="30" x14ac:dyDescent="0.25">
      <c r="A148" s="31">
        <v>143</v>
      </c>
      <c r="B148" s="1" t="s">
        <v>1516</v>
      </c>
      <c r="C148" s="13" t="s">
        <v>9</v>
      </c>
      <c r="D148" s="13" t="s">
        <v>1903</v>
      </c>
      <c r="E148" s="13">
        <v>150</v>
      </c>
      <c r="F148" s="16">
        <v>1</v>
      </c>
      <c r="G148" s="16" t="s">
        <v>268</v>
      </c>
      <c r="H148" s="13" t="s">
        <v>1435</v>
      </c>
      <c r="I148" s="13" t="s">
        <v>104</v>
      </c>
      <c r="J148" s="13" t="s">
        <v>1511</v>
      </c>
      <c r="K148" s="13" t="s">
        <v>5</v>
      </c>
      <c r="L148" s="13" t="s">
        <v>1453</v>
      </c>
      <c r="M148" s="13" t="s">
        <v>1437</v>
      </c>
      <c r="N148" s="13" t="s">
        <v>1438</v>
      </c>
      <c r="O148" s="1" t="s">
        <v>275</v>
      </c>
      <c r="P148" s="2" t="str">
        <f>LEFT(Table8[[#This Row],['[4']]],FIND(" ",Table8[[#This Row],['[4']]],1)-1)</f>
        <v>900</v>
      </c>
      <c r="Q148" s="2" t="str">
        <f>MID(Table8[[#This Row],['[4']]],FIND("x",Table8[[#This Row],['[4']]],1)+2,FIND("x",Table8[[#This Row],['[4']]],7)-(FIND("x",Table8[[#This Row],['[4']]],1)+2))</f>
        <v xml:space="preserve">900 </v>
      </c>
      <c r="R148" s="2" t="str">
        <f>RIGHT(Table8[[#This Row],['[4']]],LEN(Table8[[#This Row],['[4']]])-(FIND("x",Table8[[#This Row],['[4']]],7)+1))</f>
        <v>600</v>
      </c>
      <c r="S148" s="2"/>
      <c r="T148" s="2">
        <f t="shared" si="2"/>
        <v>0.48599999999999999</v>
      </c>
    </row>
    <row r="149" spans="1:20" ht="30" x14ac:dyDescent="0.25">
      <c r="A149" s="31">
        <v>144</v>
      </c>
      <c r="B149" s="1" t="s">
        <v>1517</v>
      </c>
      <c r="C149" s="13" t="s">
        <v>9</v>
      </c>
      <c r="D149" s="13" t="s">
        <v>1904</v>
      </c>
      <c r="E149" s="13">
        <v>50</v>
      </c>
      <c r="F149" s="16">
        <v>1</v>
      </c>
      <c r="G149" s="16" t="s">
        <v>268</v>
      </c>
      <c r="H149" s="13" t="s">
        <v>1435</v>
      </c>
      <c r="I149" s="13" t="s">
        <v>104</v>
      </c>
      <c r="J149" s="13" t="s">
        <v>1511</v>
      </c>
      <c r="K149" s="13" t="s">
        <v>5</v>
      </c>
      <c r="L149" s="13" t="s">
        <v>1453</v>
      </c>
      <c r="M149" s="13" t="s">
        <v>1437</v>
      </c>
      <c r="N149" s="13" t="s">
        <v>1438</v>
      </c>
      <c r="O149" s="1" t="s">
        <v>275</v>
      </c>
      <c r="P149" s="2" t="str">
        <f>LEFT(Table8[[#This Row],['[4']]],FIND(" ",Table8[[#This Row],['[4']]],1)-1)</f>
        <v>600</v>
      </c>
      <c r="Q149" s="2" t="str">
        <f>MID(Table8[[#This Row],['[4']]],FIND("x",Table8[[#This Row],['[4']]],1)+2,FIND("x",Table8[[#This Row],['[4']]],7)-(FIND("x",Table8[[#This Row],['[4']]],1)+2))</f>
        <v xml:space="preserve">650 </v>
      </c>
      <c r="R149" s="2" t="str">
        <f>RIGHT(Table8[[#This Row],['[4']]],LEN(Table8[[#This Row],['[4']]])-(FIND("x",Table8[[#This Row],['[4']]],7)+1))</f>
        <v>650</v>
      </c>
      <c r="S149" s="2"/>
      <c r="T149" s="2">
        <f t="shared" si="2"/>
        <v>0.2535</v>
      </c>
    </row>
    <row r="150" spans="1:20" ht="30" x14ac:dyDescent="0.25">
      <c r="A150" s="31">
        <v>145</v>
      </c>
      <c r="B150" s="1" t="s">
        <v>178</v>
      </c>
      <c r="C150" s="13" t="s">
        <v>9</v>
      </c>
      <c r="D150" s="13" t="s">
        <v>1905</v>
      </c>
      <c r="E150" s="13">
        <v>30</v>
      </c>
      <c r="F150" s="16">
        <v>1</v>
      </c>
      <c r="G150" s="16" t="s">
        <v>268</v>
      </c>
      <c r="H150" s="13" t="s">
        <v>1435</v>
      </c>
      <c r="I150" s="13" t="s">
        <v>104</v>
      </c>
      <c r="J150" s="13" t="s">
        <v>1511</v>
      </c>
      <c r="K150" s="13" t="s">
        <v>5</v>
      </c>
      <c r="L150" s="13" t="s">
        <v>1453</v>
      </c>
      <c r="M150" s="13" t="s">
        <v>1437</v>
      </c>
      <c r="N150" s="13" t="s">
        <v>1438</v>
      </c>
      <c r="O150" s="1" t="s">
        <v>275</v>
      </c>
      <c r="P150" s="2" t="str">
        <f>LEFT(Table8[[#This Row],['[4']]],FIND(" ",Table8[[#This Row],['[4']]],1)-1)</f>
        <v>600</v>
      </c>
      <c r="Q150" s="2" t="str">
        <f>MID(Table8[[#This Row],['[4']]],FIND("x",Table8[[#This Row],['[4']]],1)+2,FIND("x",Table8[[#This Row],['[4']]],7)-(FIND("x",Table8[[#This Row],['[4']]],1)+2))</f>
        <v xml:space="preserve">900 </v>
      </c>
      <c r="R150" s="2" t="str">
        <f>RIGHT(Table8[[#This Row],['[4']]],LEN(Table8[[#This Row],['[4']]])-(FIND("x",Table8[[#This Row],['[4']]],7)+1))</f>
        <v>1500</v>
      </c>
      <c r="S150" s="2"/>
      <c r="T150" s="2">
        <f t="shared" si="2"/>
        <v>0.81</v>
      </c>
    </row>
    <row r="151" spans="1:20" ht="30" x14ac:dyDescent="0.25">
      <c r="A151" s="31">
        <v>146</v>
      </c>
      <c r="B151" s="1" t="s">
        <v>1468</v>
      </c>
      <c r="C151" s="13" t="s">
        <v>9</v>
      </c>
      <c r="D151" s="13" t="s">
        <v>1906</v>
      </c>
      <c r="E151" s="13">
        <v>50</v>
      </c>
      <c r="F151" s="16">
        <v>1</v>
      </c>
      <c r="G151" s="16" t="s">
        <v>268</v>
      </c>
      <c r="H151" s="13" t="s">
        <v>1435</v>
      </c>
      <c r="I151" s="13" t="s">
        <v>104</v>
      </c>
      <c r="J151" s="13" t="s">
        <v>1511</v>
      </c>
      <c r="K151" s="13" t="s">
        <v>5</v>
      </c>
      <c r="L151" s="13" t="s">
        <v>1453</v>
      </c>
      <c r="M151" s="13" t="s">
        <v>1437</v>
      </c>
      <c r="N151" s="13" t="s">
        <v>1438</v>
      </c>
      <c r="O151" s="1" t="s">
        <v>275</v>
      </c>
      <c r="P151" s="2" t="str">
        <f>LEFT(Table8[[#This Row],['[4']]],FIND(" ",Table8[[#This Row],['[4']]],1)-1)</f>
        <v>300</v>
      </c>
      <c r="Q151" s="2" t="str">
        <f>MID(Table8[[#This Row],['[4']]],FIND("x",Table8[[#This Row],['[4']]],1)+2,FIND("x",Table8[[#This Row],['[4']]],7)-(FIND("x",Table8[[#This Row],['[4']]],1)+2))</f>
        <v xml:space="preserve">1500 </v>
      </c>
      <c r="R151" s="2" t="str">
        <f>RIGHT(Table8[[#This Row],['[4']]],LEN(Table8[[#This Row],['[4']]])-(FIND("x",Table8[[#This Row],['[4']]],7)+1))</f>
        <v>1200</v>
      </c>
      <c r="S151" s="2"/>
      <c r="T151" s="2">
        <f t="shared" si="2"/>
        <v>0.54</v>
      </c>
    </row>
    <row r="152" spans="1:20" ht="30" x14ac:dyDescent="0.25">
      <c r="A152" s="31">
        <v>147</v>
      </c>
      <c r="B152" s="1" t="s">
        <v>1518</v>
      </c>
      <c r="C152" s="13" t="s">
        <v>9</v>
      </c>
      <c r="D152" s="13" t="s">
        <v>1907</v>
      </c>
      <c r="E152" s="13">
        <v>20</v>
      </c>
      <c r="F152" s="16">
        <v>1</v>
      </c>
      <c r="G152" s="16" t="s">
        <v>268</v>
      </c>
      <c r="H152" s="13" t="s">
        <v>1435</v>
      </c>
      <c r="I152" s="13" t="s">
        <v>104</v>
      </c>
      <c r="J152" s="13" t="s">
        <v>1511</v>
      </c>
      <c r="K152" s="13" t="s">
        <v>5</v>
      </c>
      <c r="L152" s="13" t="s">
        <v>1453</v>
      </c>
      <c r="M152" s="13" t="s">
        <v>1437</v>
      </c>
      <c r="N152" s="13" t="s">
        <v>1438</v>
      </c>
      <c r="O152" s="1" t="s">
        <v>275</v>
      </c>
      <c r="P152" s="2" t="str">
        <f>LEFT(Table8[[#This Row],['[4']]],FIND(" ",Table8[[#This Row],['[4']]],1)-1)</f>
        <v>400</v>
      </c>
      <c r="Q152" s="2" t="str">
        <f>MID(Table8[[#This Row],['[4']]],FIND("x",Table8[[#This Row],['[4']]],1)+2,FIND("x",Table8[[#This Row],['[4']]],7)-(FIND("x",Table8[[#This Row],['[4']]],1)+2))</f>
        <v xml:space="preserve">500 </v>
      </c>
      <c r="R152" s="2" t="str">
        <f>RIGHT(Table8[[#This Row],['[4']]],LEN(Table8[[#This Row],['[4']]])-(FIND("x",Table8[[#This Row],['[4']]],7)+1))</f>
        <v>600</v>
      </c>
      <c r="S152" s="2"/>
      <c r="T152" s="2">
        <f t="shared" si="2"/>
        <v>0.12</v>
      </c>
    </row>
    <row r="153" spans="1:20" ht="30" x14ac:dyDescent="0.25">
      <c r="A153" s="31">
        <v>148</v>
      </c>
      <c r="B153" s="1" t="s">
        <v>1519</v>
      </c>
      <c r="C153" s="13" t="s">
        <v>9</v>
      </c>
      <c r="D153" s="13" t="s">
        <v>1908</v>
      </c>
      <c r="E153" s="13">
        <v>90</v>
      </c>
      <c r="F153" s="16">
        <v>1</v>
      </c>
      <c r="G153" s="16" t="s">
        <v>268</v>
      </c>
      <c r="H153" s="13" t="s">
        <v>1435</v>
      </c>
      <c r="I153" s="13" t="s">
        <v>104</v>
      </c>
      <c r="J153" s="13" t="s">
        <v>1511</v>
      </c>
      <c r="K153" s="13" t="s">
        <v>5</v>
      </c>
      <c r="L153" s="13" t="s">
        <v>1453</v>
      </c>
      <c r="M153" s="13" t="s">
        <v>1437</v>
      </c>
      <c r="N153" s="13" t="s">
        <v>1438</v>
      </c>
      <c r="O153" s="1" t="s">
        <v>275</v>
      </c>
      <c r="P153" s="2" t="str">
        <f>LEFT(Table8[[#This Row],['[4']]],FIND(" ",Table8[[#This Row],['[4']]],1)-1)</f>
        <v>700</v>
      </c>
      <c r="Q153" s="2" t="str">
        <f>MID(Table8[[#This Row],['[4']]],FIND("x",Table8[[#This Row],['[4']]],1)+2,FIND("x",Table8[[#This Row],['[4']]],7)-(FIND("x",Table8[[#This Row],['[4']]],1)+2))</f>
        <v xml:space="preserve">600 </v>
      </c>
      <c r="R153" s="2" t="str">
        <f>RIGHT(Table8[[#This Row],['[4']]],LEN(Table8[[#This Row],['[4']]])-(FIND("x",Table8[[#This Row],['[4']]],7)+1))</f>
        <v>1500</v>
      </c>
      <c r="S153" s="2"/>
      <c r="T153" s="2">
        <f t="shared" si="2"/>
        <v>0.63</v>
      </c>
    </row>
    <row r="154" spans="1:20" ht="30" x14ac:dyDescent="0.25">
      <c r="A154" s="31">
        <v>149</v>
      </c>
      <c r="B154" s="1" t="s">
        <v>1520</v>
      </c>
      <c r="C154" s="13" t="s">
        <v>15</v>
      </c>
      <c r="D154" s="13" t="s">
        <v>1204</v>
      </c>
      <c r="E154" s="13">
        <v>4</v>
      </c>
      <c r="F154" s="16">
        <v>50</v>
      </c>
      <c r="G154" s="16" t="s">
        <v>268</v>
      </c>
      <c r="H154" s="13" t="s">
        <v>1435</v>
      </c>
      <c r="I154" s="13" t="s">
        <v>104</v>
      </c>
      <c r="J154" s="13" t="s">
        <v>1511</v>
      </c>
      <c r="K154" s="13" t="s">
        <v>5</v>
      </c>
      <c r="L154" s="13" t="s">
        <v>1453</v>
      </c>
      <c r="M154" s="13" t="s">
        <v>1437</v>
      </c>
      <c r="N154" s="13" t="s">
        <v>1438</v>
      </c>
      <c r="O154" s="1" t="s">
        <v>275</v>
      </c>
      <c r="P154" s="2" t="str">
        <f>LEFT(Table8[[#This Row],['[4']]],FIND(" ",Table8[[#This Row],['[4']]],1)-1)</f>
        <v>300</v>
      </c>
      <c r="Q154" s="2" t="str">
        <f>MID(Table8[[#This Row],['[4']]],FIND("x",Table8[[#This Row],['[4']]],1)+2,FIND("x",Table8[[#This Row],['[4']]],7)-(FIND("x",Table8[[#This Row],['[4']]],1)+2))</f>
        <v xml:space="preserve">400 </v>
      </c>
      <c r="R154" s="2" t="str">
        <f>RIGHT(Table8[[#This Row],['[4']]],LEN(Table8[[#This Row],['[4']]])-(FIND("x",Table8[[#This Row],['[4']]],7)+1))</f>
        <v>300</v>
      </c>
      <c r="S154" s="2"/>
      <c r="T154" s="2">
        <f t="shared" si="2"/>
        <v>3.5999999999999997E-2</v>
      </c>
    </row>
    <row r="155" spans="1:20" ht="30" x14ac:dyDescent="0.25">
      <c r="A155" s="31">
        <v>150</v>
      </c>
      <c r="B155" s="1" t="s">
        <v>1521</v>
      </c>
      <c r="C155" s="13" t="s">
        <v>18</v>
      </c>
      <c r="D155" s="13" t="s">
        <v>1581</v>
      </c>
      <c r="E155" s="13">
        <v>50</v>
      </c>
      <c r="F155" s="16">
        <v>20</v>
      </c>
      <c r="G155" s="16" t="s">
        <v>268</v>
      </c>
      <c r="H155" s="13" t="s">
        <v>1435</v>
      </c>
      <c r="I155" s="13" t="s">
        <v>104</v>
      </c>
      <c r="J155" s="13" t="s">
        <v>1511</v>
      </c>
      <c r="K155" s="13" t="s">
        <v>5</v>
      </c>
      <c r="L155" s="13" t="s">
        <v>1453</v>
      </c>
      <c r="M155" s="13" t="s">
        <v>1437</v>
      </c>
      <c r="N155" s="13" t="s">
        <v>1438</v>
      </c>
      <c r="O155" s="1" t="s">
        <v>275</v>
      </c>
      <c r="P155" s="2" t="str">
        <f>LEFT(Table8[[#This Row],['[4']]],FIND(" ",Table8[[#This Row],['[4']]],1)-1)</f>
        <v>340</v>
      </c>
      <c r="Q155" s="2" t="str">
        <f>MID(Table8[[#This Row],['[4']]],FIND("x",Table8[[#This Row],['[4']]],1)+2,FIND("x",Table8[[#This Row],['[4']]],7)-(FIND("x",Table8[[#This Row],['[4']]],1)+2))</f>
        <v xml:space="preserve">620 </v>
      </c>
      <c r="R155" s="2" t="str">
        <f>RIGHT(Table8[[#This Row],['[4']]],LEN(Table8[[#This Row],['[4']]])-(FIND("x",Table8[[#This Row],['[4']]],7)+1))</f>
        <v>370</v>
      </c>
      <c r="S155" s="2"/>
      <c r="T155" s="2">
        <f t="shared" si="2"/>
        <v>7.7995999999999996E-2</v>
      </c>
    </row>
    <row r="156" spans="1:20" ht="30" x14ac:dyDescent="0.25">
      <c r="A156" s="31">
        <v>151</v>
      </c>
      <c r="B156" s="1" t="s">
        <v>1500</v>
      </c>
      <c r="C156" s="13" t="s">
        <v>16</v>
      </c>
      <c r="D156" s="13" t="s">
        <v>1581</v>
      </c>
      <c r="E156" s="13">
        <v>40</v>
      </c>
      <c r="F156" s="16">
        <v>20</v>
      </c>
      <c r="G156" s="16" t="s">
        <v>268</v>
      </c>
      <c r="H156" s="13" t="s">
        <v>1435</v>
      </c>
      <c r="I156" s="13" t="s">
        <v>104</v>
      </c>
      <c r="J156" s="13" t="s">
        <v>1511</v>
      </c>
      <c r="K156" s="13" t="s">
        <v>5</v>
      </c>
      <c r="L156" s="13" t="s">
        <v>1453</v>
      </c>
      <c r="M156" s="13" t="s">
        <v>1437</v>
      </c>
      <c r="N156" s="13" t="s">
        <v>1438</v>
      </c>
      <c r="O156" s="1" t="s">
        <v>275</v>
      </c>
      <c r="P156" s="2" t="str">
        <f>LEFT(Table8[[#This Row],['[4']]],FIND(" ",Table8[[#This Row],['[4']]],1)-1)</f>
        <v>340</v>
      </c>
      <c r="Q156" s="2" t="str">
        <f>MID(Table8[[#This Row],['[4']]],FIND("x",Table8[[#This Row],['[4']]],1)+2,FIND("x",Table8[[#This Row],['[4']]],7)-(FIND("x",Table8[[#This Row],['[4']]],1)+2))</f>
        <v xml:space="preserve">620 </v>
      </c>
      <c r="R156" s="2" t="str">
        <f>RIGHT(Table8[[#This Row],['[4']]],LEN(Table8[[#This Row],['[4']]])-(FIND("x",Table8[[#This Row],['[4']]],7)+1))</f>
        <v>370</v>
      </c>
      <c r="S156" s="2"/>
      <c r="T156" s="2">
        <f t="shared" si="2"/>
        <v>7.7995999999999996E-2</v>
      </c>
    </row>
    <row r="157" spans="1:20" ht="30" x14ac:dyDescent="0.25">
      <c r="A157" s="31">
        <v>152</v>
      </c>
      <c r="B157" s="1" t="s">
        <v>1522</v>
      </c>
      <c r="C157" s="13" t="s">
        <v>12</v>
      </c>
      <c r="D157" s="13" t="s">
        <v>1581</v>
      </c>
      <c r="E157" s="13">
        <v>30</v>
      </c>
      <c r="F157" s="16">
        <v>12</v>
      </c>
      <c r="G157" s="16" t="s">
        <v>268</v>
      </c>
      <c r="H157" s="13" t="s">
        <v>1435</v>
      </c>
      <c r="I157" s="13" t="s">
        <v>104</v>
      </c>
      <c r="J157" s="13" t="s">
        <v>1511</v>
      </c>
      <c r="K157" s="13" t="s">
        <v>5</v>
      </c>
      <c r="L157" s="13" t="s">
        <v>1453</v>
      </c>
      <c r="M157" s="13" t="s">
        <v>1437</v>
      </c>
      <c r="N157" s="13" t="s">
        <v>1467</v>
      </c>
      <c r="O157" s="1" t="s">
        <v>275</v>
      </c>
      <c r="P157" s="2" t="str">
        <f>LEFT(Table8[[#This Row],['[4']]],FIND(" ",Table8[[#This Row],['[4']]],1)-1)</f>
        <v>340</v>
      </c>
      <c r="Q157" s="2" t="str">
        <f>MID(Table8[[#This Row],['[4']]],FIND("x",Table8[[#This Row],['[4']]],1)+2,FIND("x",Table8[[#This Row],['[4']]],7)-(FIND("x",Table8[[#This Row],['[4']]],1)+2))</f>
        <v xml:space="preserve">620 </v>
      </c>
      <c r="R157" s="2" t="str">
        <f>RIGHT(Table8[[#This Row],['[4']]],LEN(Table8[[#This Row],['[4']]])-(FIND("x",Table8[[#This Row],['[4']]],7)+1))</f>
        <v>370</v>
      </c>
      <c r="S157" s="2"/>
      <c r="T157" s="2">
        <f t="shared" si="2"/>
        <v>7.7995999999999996E-2</v>
      </c>
    </row>
    <row r="158" spans="1:20" ht="30" x14ac:dyDescent="0.25">
      <c r="A158" s="31">
        <v>153</v>
      </c>
      <c r="B158" s="1" t="s">
        <v>1523</v>
      </c>
      <c r="C158" s="13" t="s">
        <v>9</v>
      </c>
      <c r="D158" s="13" t="s">
        <v>1909</v>
      </c>
      <c r="E158" s="13">
        <v>200</v>
      </c>
      <c r="F158" s="16">
        <v>1</v>
      </c>
      <c r="G158" s="16" t="s">
        <v>268</v>
      </c>
      <c r="H158" s="13" t="s">
        <v>1435</v>
      </c>
      <c r="I158" s="13" t="s">
        <v>104</v>
      </c>
      <c r="J158" s="13" t="s">
        <v>1511</v>
      </c>
      <c r="K158" s="13" t="s">
        <v>5</v>
      </c>
      <c r="L158" s="13" t="s">
        <v>1524</v>
      </c>
      <c r="M158" s="13" t="s">
        <v>1437</v>
      </c>
      <c r="N158" s="13" t="s">
        <v>1438</v>
      </c>
      <c r="O158" s="1" t="s">
        <v>275</v>
      </c>
      <c r="P158" s="2" t="str">
        <f>LEFT(Table8[[#This Row],['[4']]],FIND(" ",Table8[[#This Row],['[4']]],1)-1)</f>
        <v>600</v>
      </c>
      <c r="Q158" s="2" t="str">
        <f>MID(Table8[[#This Row],['[4']]],FIND("x",Table8[[#This Row],['[4']]],1)+2,FIND("x",Table8[[#This Row],['[4']]],7)-(FIND("x",Table8[[#This Row],['[4']]],1)+2))</f>
        <v xml:space="preserve">1500 </v>
      </c>
      <c r="R158" s="2" t="str">
        <f>RIGHT(Table8[[#This Row],['[4']]],LEN(Table8[[#This Row],['[4']]])-(FIND("x",Table8[[#This Row],['[4']]],7)+1))</f>
        <v>1500</v>
      </c>
      <c r="S158" s="2"/>
      <c r="T158" s="2">
        <f t="shared" si="2"/>
        <v>1.35</v>
      </c>
    </row>
    <row r="159" spans="1:20" ht="30" x14ac:dyDescent="0.25">
      <c r="A159" s="31">
        <v>154</v>
      </c>
      <c r="B159" s="1" t="s">
        <v>1525</v>
      </c>
      <c r="C159" s="13" t="s">
        <v>12</v>
      </c>
      <c r="D159" s="13" t="s">
        <v>1910</v>
      </c>
      <c r="E159" s="13">
        <v>30</v>
      </c>
      <c r="F159" s="16">
        <v>20</v>
      </c>
      <c r="G159" s="16" t="s">
        <v>268</v>
      </c>
      <c r="H159" s="13" t="s">
        <v>1435</v>
      </c>
      <c r="I159" s="13" t="s">
        <v>104</v>
      </c>
      <c r="J159" s="13" t="s">
        <v>1511</v>
      </c>
      <c r="K159" s="13" t="s">
        <v>5</v>
      </c>
      <c r="L159" s="13" t="s">
        <v>1524</v>
      </c>
      <c r="M159" s="13" t="s">
        <v>1437</v>
      </c>
      <c r="N159" s="13" t="s">
        <v>1438</v>
      </c>
      <c r="O159" s="1" t="s">
        <v>275</v>
      </c>
      <c r="P159" s="2" t="str">
        <f>LEFT(Table8[[#This Row],['[4']]],FIND(" ",Table8[[#This Row],['[4']]],1)-1)</f>
        <v>100</v>
      </c>
      <c r="Q159" s="2" t="str">
        <f>MID(Table8[[#This Row],['[4']]],FIND("x",Table8[[#This Row],['[4']]],1)+2,FIND("x",Table8[[#This Row],['[4']]],7)-(FIND("x",Table8[[#This Row],['[4']]],1)+2))</f>
        <v xml:space="preserve">100 </v>
      </c>
      <c r="R159" s="2" t="str">
        <f>RIGHT(Table8[[#This Row],['[4']]],LEN(Table8[[#This Row],['[4']]])-(FIND("x",Table8[[#This Row],['[4']]],7)+1))</f>
        <v>1150</v>
      </c>
      <c r="S159" s="2"/>
      <c r="T159" s="2">
        <f t="shared" si="2"/>
        <v>1.15E-2</v>
      </c>
    </row>
    <row r="160" spans="1:20" ht="30" x14ac:dyDescent="0.25">
      <c r="A160" s="31">
        <v>155</v>
      </c>
      <c r="B160" s="1" t="s">
        <v>1526</v>
      </c>
      <c r="C160" s="13" t="s">
        <v>9</v>
      </c>
      <c r="D160" s="13" t="s">
        <v>1911</v>
      </c>
      <c r="E160" s="13">
        <v>80</v>
      </c>
      <c r="F160" s="16">
        <v>1</v>
      </c>
      <c r="G160" s="16" t="s">
        <v>268</v>
      </c>
      <c r="H160" s="13" t="s">
        <v>1435</v>
      </c>
      <c r="I160" s="13" t="s">
        <v>104</v>
      </c>
      <c r="J160" s="13" t="s">
        <v>1511</v>
      </c>
      <c r="K160" s="13" t="s">
        <v>5</v>
      </c>
      <c r="L160" s="13" t="s">
        <v>1524</v>
      </c>
      <c r="M160" s="13" t="s">
        <v>1437</v>
      </c>
      <c r="N160" s="13" t="s">
        <v>1438</v>
      </c>
      <c r="O160" s="1" t="s">
        <v>275</v>
      </c>
      <c r="P160" s="2" t="str">
        <f>LEFT(Table8[[#This Row],['[4']]],FIND(" ",Table8[[#This Row],['[4']]],1)-1)</f>
        <v>500</v>
      </c>
      <c r="Q160" s="2" t="str">
        <f>MID(Table8[[#This Row],['[4']]],FIND("x",Table8[[#This Row],['[4']]],1)+2,FIND("x",Table8[[#This Row],['[4']]],7)-(FIND("x",Table8[[#This Row],['[4']]],1)+2))</f>
        <v xml:space="preserve">1200 </v>
      </c>
      <c r="R160" s="2" t="str">
        <f>RIGHT(Table8[[#This Row],['[4']]],LEN(Table8[[#This Row],['[4']]])-(FIND("x",Table8[[#This Row],['[4']]],7)+1))</f>
        <v>750</v>
      </c>
      <c r="S160" s="2"/>
      <c r="T160" s="2">
        <f t="shared" si="2"/>
        <v>0.45</v>
      </c>
    </row>
    <row r="161" spans="1:20" ht="30" x14ac:dyDescent="0.25">
      <c r="A161" s="31">
        <v>156</v>
      </c>
      <c r="B161" s="1" t="s">
        <v>1527</v>
      </c>
      <c r="C161" s="13" t="s">
        <v>13</v>
      </c>
      <c r="D161" s="13" t="s">
        <v>1912</v>
      </c>
      <c r="E161" s="13">
        <v>120</v>
      </c>
      <c r="F161" s="16">
        <v>1</v>
      </c>
      <c r="G161" s="16" t="s">
        <v>268</v>
      </c>
      <c r="H161" s="13" t="s">
        <v>1435</v>
      </c>
      <c r="I161" s="13" t="s">
        <v>104</v>
      </c>
      <c r="J161" s="13" t="s">
        <v>1511</v>
      </c>
      <c r="K161" s="13" t="s">
        <v>5</v>
      </c>
      <c r="L161" s="13" t="s">
        <v>1524</v>
      </c>
      <c r="M161" s="13" t="s">
        <v>1437</v>
      </c>
      <c r="N161" s="13" t="s">
        <v>1438</v>
      </c>
      <c r="O161" s="1" t="s">
        <v>275</v>
      </c>
      <c r="P161" s="2" t="str">
        <f>LEFT(Table8[[#This Row],['[4']]],FIND(" ",Table8[[#This Row],['[4']]],1)-1)</f>
        <v>700</v>
      </c>
      <c r="Q161" s="2" t="str">
        <f>MID(Table8[[#This Row],['[4']]],FIND("x",Table8[[#This Row],['[4']]],1)+2,FIND("x",Table8[[#This Row],['[4']]],7)-(FIND("x",Table8[[#This Row],['[4']]],1)+2))</f>
        <v xml:space="preserve">1500 </v>
      </c>
      <c r="R161" s="2" t="str">
        <f>RIGHT(Table8[[#This Row],['[4']]],LEN(Table8[[#This Row],['[4']]])-(FIND("x",Table8[[#This Row],['[4']]],7)+1))</f>
        <v>800</v>
      </c>
      <c r="S161" s="2"/>
      <c r="T161" s="2">
        <f t="shared" si="2"/>
        <v>0.84</v>
      </c>
    </row>
    <row r="162" spans="1:20" ht="30" x14ac:dyDescent="0.25">
      <c r="A162" s="31">
        <v>157</v>
      </c>
      <c r="B162" s="1" t="s">
        <v>1528</v>
      </c>
      <c r="C162" s="13" t="s">
        <v>9</v>
      </c>
      <c r="D162" s="13" t="s">
        <v>1913</v>
      </c>
      <c r="E162" s="13">
        <v>70</v>
      </c>
      <c r="F162" s="16">
        <v>1</v>
      </c>
      <c r="G162" s="16" t="s">
        <v>268</v>
      </c>
      <c r="H162" s="13" t="s">
        <v>1435</v>
      </c>
      <c r="I162" s="13" t="s">
        <v>104</v>
      </c>
      <c r="J162" s="13" t="s">
        <v>1511</v>
      </c>
      <c r="K162" s="13" t="s">
        <v>5</v>
      </c>
      <c r="L162" s="13" t="s">
        <v>1524</v>
      </c>
      <c r="M162" s="13" t="s">
        <v>1437</v>
      </c>
      <c r="N162" s="13" t="s">
        <v>1438</v>
      </c>
      <c r="O162" s="1" t="s">
        <v>275</v>
      </c>
      <c r="P162" s="2" t="str">
        <f>LEFT(Table8[[#This Row],['[4']]],FIND(" ",Table8[[#This Row],['[4']]],1)-1)</f>
        <v>400</v>
      </c>
      <c r="Q162" s="2" t="str">
        <f>MID(Table8[[#This Row],['[4']]],FIND("x",Table8[[#This Row],['[4']]],1)+2,FIND("x",Table8[[#This Row],['[4']]],7)-(FIND("x",Table8[[#This Row],['[4']]],1)+2))</f>
        <v xml:space="preserve">800 </v>
      </c>
      <c r="R162" s="2" t="str">
        <f>RIGHT(Table8[[#This Row],['[4']]],LEN(Table8[[#This Row],['[4']]])-(FIND("x",Table8[[#This Row],['[4']]],7)+1))</f>
        <v>500</v>
      </c>
      <c r="S162" s="2"/>
      <c r="T162" s="2">
        <f t="shared" si="2"/>
        <v>0.16</v>
      </c>
    </row>
    <row r="163" spans="1:20" ht="30" x14ac:dyDescent="0.25">
      <c r="A163" s="31">
        <v>158</v>
      </c>
      <c r="B163" s="1" t="s">
        <v>1529</v>
      </c>
      <c r="C163" s="13" t="s">
        <v>15</v>
      </c>
      <c r="D163" s="13" t="s">
        <v>1581</v>
      </c>
      <c r="E163" s="13">
        <v>30</v>
      </c>
      <c r="F163" s="16">
        <v>5</v>
      </c>
      <c r="G163" s="16" t="s">
        <v>268</v>
      </c>
      <c r="H163" s="13" t="s">
        <v>1435</v>
      </c>
      <c r="I163" s="13" t="s">
        <v>104</v>
      </c>
      <c r="J163" s="13" t="s">
        <v>1511</v>
      </c>
      <c r="K163" s="13" t="s">
        <v>5</v>
      </c>
      <c r="L163" s="13" t="s">
        <v>1524</v>
      </c>
      <c r="M163" s="13" t="s">
        <v>1437</v>
      </c>
      <c r="N163" s="13" t="s">
        <v>1438</v>
      </c>
      <c r="O163" s="1" t="s">
        <v>275</v>
      </c>
      <c r="P163" s="2" t="str">
        <f>LEFT(Table8[[#This Row],['[4']]],FIND(" ",Table8[[#This Row],['[4']]],1)-1)</f>
        <v>340</v>
      </c>
      <c r="Q163" s="2" t="str">
        <f>MID(Table8[[#This Row],['[4']]],FIND("x",Table8[[#This Row],['[4']]],1)+2,FIND("x",Table8[[#This Row],['[4']]],7)-(FIND("x",Table8[[#This Row],['[4']]],1)+2))</f>
        <v xml:space="preserve">620 </v>
      </c>
      <c r="R163" s="2" t="str">
        <f>RIGHT(Table8[[#This Row],['[4']]],LEN(Table8[[#This Row],['[4']]])-(FIND("x",Table8[[#This Row],['[4']]],7)+1))</f>
        <v>370</v>
      </c>
      <c r="S163" s="2"/>
      <c r="T163" s="2">
        <f t="shared" si="2"/>
        <v>7.7995999999999996E-2</v>
      </c>
    </row>
    <row r="164" spans="1:20" ht="30" x14ac:dyDescent="0.25">
      <c r="A164" s="31">
        <v>159</v>
      </c>
      <c r="B164" s="1" t="s">
        <v>1530</v>
      </c>
      <c r="C164" s="13" t="s">
        <v>18</v>
      </c>
      <c r="D164" s="13" t="s">
        <v>1581</v>
      </c>
      <c r="E164" s="13">
        <v>20</v>
      </c>
      <c r="F164" s="16">
        <v>20</v>
      </c>
      <c r="G164" s="16" t="s">
        <v>268</v>
      </c>
      <c r="H164" s="13" t="s">
        <v>1435</v>
      </c>
      <c r="I164" s="13" t="s">
        <v>104</v>
      </c>
      <c r="J164" s="13" t="s">
        <v>1511</v>
      </c>
      <c r="K164" s="13" t="s">
        <v>5</v>
      </c>
      <c r="L164" s="13" t="s">
        <v>1524</v>
      </c>
      <c r="M164" s="13" t="s">
        <v>1437</v>
      </c>
      <c r="N164" s="13" t="s">
        <v>1438</v>
      </c>
      <c r="O164" s="1" t="s">
        <v>275</v>
      </c>
      <c r="P164" s="2" t="str">
        <f>LEFT(Table8[[#This Row],['[4']]],FIND(" ",Table8[[#This Row],['[4']]],1)-1)</f>
        <v>340</v>
      </c>
      <c r="Q164" s="2" t="str">
        <f>MID(Table8[[#This Row],['[4']]],FIND("x",Table8[[#This Row],['[4']]],1)+2,FIND("x",Table8[[#This Row],['[4']]],7)-(FIND("x",Table8[[#This Row],['[4']]],1)+2))</f>
        <v xml:space="preserve">620 </v>
      </c>
      <c r="R164" s="2" t="str">
        <f>RIGHT(Table8[[#This Row],['[4']]],LEN(Table8[[#This Row],['[4']]])-(FIND("x",Table8[[#This Row],['[4']]],7)+1))</f>
        <v>370</v>
      </c>
      <c r="S164" s="2"/>
      <c r="T164" s="2">
        <f t="shared" si="2"/>
        <v>7.7995999999999996E-2</v>
      </c>
    </row>
    <row r="165" spans="1:20" ht="30" x14ac:dyDescent="0.25">
      <c r="A165" s="31">
        <v>160</v>
      </c>
      <c r="B165" s="1" t="s">
        <v>1531</v>
      </c>
      <c r="C165" s="13" t="s">
        <v>16</v>
      </c>
      <c r="D165" s="13" t="s">
        <v>1914</v>
      </c>
      <c r="E165" s="13">
        <v>50</v>
      </c>
      <c r="F165" s="16">
        <v>1</v>
      </c>
      <c r="G165" s="16" t="s">
        <v>268</v>
      </c>
      <c r="H165" s="13" t="s">
        <v>1435</v>
      </c>
      <c r="I165" s="13" t="s">
        <v>104</v>
      </c>
      <c r="J165" s="13" t="s">
        <v>1511</v>
      </c>
      <c r="K165" s="13" t="s">
        <v>5</v>
      </c>
      <c r="L165" s="13" t="s">
        <v>1524</v>
      </c>
      <c r="M165" s="13" t="s">
        <v>1437</v>
      </c>
      <c r="N165" s="13" t="s">
        <v>1532</v>
      </c>
      <c r="O165" s="1" t="s">
        <v>275</v>
      </c>
      <c r="P165" s="2" t="str">
        <f>LEFT(Table8[[#This Row],['[4']]],FIND(" ",Table8[[#This Row],['[4']]],1)-1)</f>
        <v>450</v>
      </c>
      <c r="Q165" s="2" t="str">
        <f>MID(Table8[[#This Row],['[4']]],FIND("x",Table8[[#This Row],['[4']]],1)+2,FIND("x",Table8[[#This Row],['[4']]],7)-(FIND("x",Table8[[#This Row],['[4']]],1)+2))</f>
        <v xml:space="preserve">450 </v>
      </c>
      <c r="R165" s="2" t="str">
        <f>RIGHT(Table8[[#This Row],['[4']]],LEN(Table8[[#This Row],['[4']]])-(FIND("x",Table8[[#This Row],['[4']]],7)+1))</f>
        <v>600</v>
      </c>
      <c r="S165" s="2"/>
      <c r="T165" s="2">
        <f t="shared" si="2"/>
        <v>0.1215</v>
      </c>
    </row>
    <row r="166" spans="1:20" ht="30" x14ac:dyDescent="0.25">
      <c r="A166" s="31">
        <v>161</v>
      </c>
      <c r="B166" s="1" t="s">
        <v>1531</v>
      </c>
      <c r="C166" s="13" t="s">
        <v>16</v>
      </c>
      <c r="D166" s="13" t="s">
        <v>1915</v>
      </c>
      <c r="E166" s="13">
        <v>100</v>
      </c>
      <c r="F166" s="16">
        <v>1</v>
      </c>
      <c r="G166" s="16" t="s">
        <v>268</v>
      </c>
      <c r="H166" s="13" t="s">
        <v>1435</v>
      </c>
      <c r="I166" s="13" t="s">
        <v>104</v>
      </c>
      <c r="J166" s="13" t="s">
        <v>1511</v>
      </c>
      <c r="K166" s="13" t="s">
        <v>5</v>
      </c>
      <c r="L166" s="13" t="s">
        <v>1524</v>
      </c>
      <c r="M166" s="13" t="s">
        <v>1437</v>
      </c>
      <c r="N166" s="13" t="s">
        <v>1532</v>
      </c>
      <c r="O166" s="1" t="s">
        <v>275</v>
      </c>
      <c r="P166" s="2" t="str">
        <f>LEFT(Table8[[#This Row],['[4']]],FIND(" ",Table8[[#This Row],['[4']]],1)-1)</f>
        <v>400</v>
      </c>
      <c r="Q166" s="2" t="str">
        <f>MID(Table8[[#This Row],['[4']]],FIND("x",Table8[[#This Row],['[4']]],1)+2,FIND("x",Table8[[#This Row],['[4']]],7)-(FIND("x",Table8[[#This Row],['[4']]],1)+2))</f>
        <v xml:space="preserve">400 </v>
      </c>
      <c r="R166" s="2" t="str">
        <f>RIGHT(Table8[[#This Row],['[4']]],LEN(Table8[[#This Row],['[4']]])-(FIND("x",Table8[[#This Row],['[4']]],7)+1))</f>
        <v>1000</v>
      </c>
      <c r="S166" s="2"/>
      <c r="T166" s="2">
        <f t="shared" si="2"/>
        <v>0.16</v>
      </c>
    </row>
    <row r="167" spans="1:20" ht="30" x14ac:dyDescent="0.25">
      <c r="A167" s="31">
        <v>162</v>
      </c>
      <c r="B167" s="1" t="s">
        <v>1533</v>
      </c>
      <c r="C167" s="13" t="s">
        <v>9</v>
      </c>
      <c r="D167" s="13" t="s">
        <v>1916</v>
      </c>
      <c r="E167" s="13">
        <v>150</v>
      </c>
      <c r="F167" s="16">
        <v>1</v>
      </c>
      <c r="G167" s="16" t="s">
        <v>268</v>
      </c>
      <c r="H167" s="13" t="s">
        <v>1435</v>
      </c>
      <c r="I167" s="13" t="s">
        <v>104</v>
      </c>
      <c r="J167" s="13" t="s">
        <v>1511</v>
      </c>
      <c r="K167" s="13" t="s">
        <v>5</v>
      </c>
      <c r="L167" s="13" t="s">
        <v>1524</v>
      </c>
      <c r="M167" s="13" t="s">
        <v>1437</v>
      </c>
      <c r="N167" s="13" t="s">
        <v>1438</v>
      </c>
      <c r="O167" s="1" t="s">
        <v>275</v>
      </c>
      <c r="P167" s="2" t="str">
        <f>LEFT(Table8[[#This Row],['[4']]],FIND(" ",Table8[[#This Row],['[4']]],1)-1)</f>
        <v>600</v>
      </c>
      <c r="Q167" s="2" t="str">
        <f>MID(Table8[[#This Row],['[4']]],FIND("x",Table8[[#This Row],['[4']]],1)+2,FIND("x",Table8[[#This Row],['[4']]],7)-(FIND("x",Table8[[#This Row],['[4']]],1)+2))</f>
        <v xml:space="preserve">500 </v>
      </c>
      <c r="R167" s="2" t="str">
        <f>RIGHT(Table8[[#This Row],['[4']]],LEN(Table8[[#This Row],['[4']]])-(FIND("x",Table8[[#This Row],['[4']]],7)+1))</f>
        <v>1000</v>
      </c>
      <c r="S167" s="2"/>
      <c r="T167" s="2">
        <f t="shared" si="2"/>
        <v>0.3</v>
      </c>
    </row>
    <row r="168" spans="1:20" ht="30" x14ac:dyDescent="0.25">
      <c r="A168" s="31">
        <v>163</v>
      </c>
      <c r="B168" s="1" t="s">
        <v>1533</v>
      </c>
      <c r="C168" s="13" t="s">
        <v>9</v>
      </c>
      <c r="D168" s="13" t="s">
        <v>1917</v>
      </c>
      <c r="E168" s="13">
        <v>120</v>
      </c>
      <c r="F168" s="16">
        <v>1</v>
      </c>
      <c r="G168" s="16" t="s">
        <v>268</v>
      </c>
      <c r="H168" s="13" t="s">
        <v>1435</v>
      </c>
      <c r="I168" s="13" t="s">
        <v>104</v>
      </c>
      <c r="J168" s="13" t="s">
        <v>1511</v>
      </c>
      <c r="K168" s="13" t="s">
        <v>5</v>
      </c>
      <c r="L168" s="13" t="s">
        <v>1524</v>
      </c>
      <c r="M168" s="13" t="s">
        <v>1437</v>
      </c>
      <c r="N168" s="13" t="s">
        <v>1438</v>
      </c>
      <c r="O168" s="1" t="s">
        <v>275</v>
      </c>
      <c r="P168" s="2" t="str">
        <f>LEFT(Table8[[#This Row],['[4']]],FIND(" ",Table8[[#This Row],['[4']]],1)-1)</f>
        <v>450</v>
      </c>
      <c r="Q168" s="2" t="str">
        <f>MID(Table8[[#This Row],['[4']]],FIND("x",Table8[[#This Row],['[4']]],1)+2,FIND("x",Table8[[#This Row],['[4']]],7)-(FIND("x",Table8[[#This Row],['[4']]],1)+2))</f>
        <v xml:space="preserve">450 </v>
      </c>
      <c r="R168" s="2" t="str">
        <f>RIGHT(Table8[[#This Row],['[4']]],LEN(Table8[[#This Row],['[4']]])-(FIND("x",Table8[[#This Row],['[4']]],7)+1))</f>
        <v>450</v>
      </c>
      <c r="S168" s="2"/>
      <c r="T168" s="2">
        <f t="shared" si="2"/>
        <v>9.1124999999999998E-2</v>
      </c>
    </row>
    <row r="169" spans="1:20" ht="30" x14ac:dyDescent="0.25">
      <c r="A169" s="31">
        <v>164</v>
      </c>
      <c r="B169" s="1" t="s">
        <v>1500</v>
      </c>
      <c r="C169" s="13" t="s">
        <v>16</v>
      </c>
      <c r="D169" s="13" t="s">
        <v>1581</v>
      </c>
      <c r="E169" s="13">
        <v>30</v>
      </c>
      <c r="F169" s="16">
        <v>10</v>
      </c>
      <c r="G169" s="16" t="s">
        <v>268</v>
      </c>
      <c r="H169" s="13" t="s">
        <v>1435</v>
      </c>
      <c r="I169" s="13" t="s">
        <v>104</v>
      </c>
      <c r="J169" s="13" t="s">
        <v>1511</v>
      </c>
      <c r="K169" s="13" t="s">
        <v>5</v>
      </c>
      <c r="L169" s="13" t="s">
        <v>1524</v>
      </c>
      <c r="M169" s="13" t="s">
        <v>1437</v>
      </c>
      <c r="N169" s="13" t="s">
        <v>1438</v>
      </c>
      <c r="O169" s="1" t="s">
        <v>275</v>
      </c>
      <c r="P169" s="2" t="str">
        <f>LEFT(Table8[[#This Row],['[4']]],FIND(" ",Table8[[#This Row],['[4']]],1)-1)</f>
        <v>340</v>
      </c>
      <c r="Q169" s="2" t="str">
        <f>MID(Table8[[#This Row],['[4']]],FIND("x",Table8[[#This Row],['[4']]],1)+2,FIND("x",Table8[[#This Row],['[4']]],7)-(FIND("x",Table8[[#This Row],['[4']]],1)+2))</f>
        <v xml:space="preserve">620 </v>
      </c>
      <c r="R169" s="2" t="str">
        <f>RIGHT(Table8[[#This Row],['[4']]],LEN(Table8[[#This Row],['[4']]])-(FIND("x",Table8[[#This Row],['[4']]],7)+1))</f>
        <v>370</v>
      </c>
      <c r="S169" s="2"/>
      <c r="T169" s="2">
        <f t="shared" si="2"/>
        <v>7.7995999999999996E-2</v>
      </c>
    </row>
    <row r="170" spans="1:20" ht="30" x14ac:dyDescent="0.25">
      <c r="A170" s="31">
        <v>165</v>
      </c>
      <c r="B170" s="1" t="s">
        <v>1534</v>
      </c>
      <c r="C170" s="13" t="s">
        <v>15</v>
      </c>
      <c r="D170" s="13" t="s">
        <v>1918</v>
      </c>
      <c r="E170" s="13">
        <v>50</v>
      </c>
      <c r="F170" s="16">
        <v>1</v>
      </c>
      <c r="G170" s="16" t="s">
        <v>268</v>
      </c>
      <c r="H170" s="13" t="s">
        <v>1435</v>
      </c>
      <c r="I170" s="13" t="s">
        <v>104</v>
      </c>
      <c r="J170" s="13" t="s">
        <v>1511</v>
      </c>
      <c r="K170" s="13" t="s">
        <v>5</v>
      </c>
      <c r="L170" s="13" t="s">
        <v>1524</v>
      </c>
      <c r="M170" s="13" t="s">
        <v>1437</v>
      </c>
      <c r="N170" s="13" t="s">
        <v>1438</v>
      </c>
      <c r="O170" s="1" t="s">
        <v>275</v>
      </c>
      <c r="P170" s="2" t="str">
        <f>LEFT(Table8[[#This Row],['[4']]],FIND(" ",Table8[[#This Row],['[4']]],1)-1)</f>
        <v>350</v>
      </c>
      <c r="Q170" s="2" t="str">
        <f>MID(Table8[[#This Row],['[4']]],FIND("x",Table8[[#This Row],['[4']]],1)+2,FIND("x",Table8[[#This Row],['[4']]],7)-(FIND("x",Table8[[#This Row],['[4']]],1)+2))</f>
        <v xml:space="preserve">350 </v>
      </c>
      <c r="R170" s="2" t="str">
        <f>RIGHT(Table8[[#This Row],['[4']]],LEN(Table8[[#This Row],['[4']]])-(FIND("x",Table8[[#This Row],['[4']]],7)+1))</f>
        <v>200</v>
      </c>
      <c r="S170" s="2"/>
      <c r="T170" s="2">
        <f t="shared" si="2"/>
        <v>2.4500000000000001E-2</v>
      </c>
    </row>
    <row r="171" spans="1:20" ht="30" x14ac:dyDescent="0.25">
      <c r="A171" s="31">
        <v>166</v>
      </c>
      <c r="B171" s="1" t="s">
        <v>1479</v>
      </c>
      <c r="C171" s="13" t="s">
        <v>8</v>
      </c>
      <c r="D171" s="13" t="s">
        <v>1842</v>
      </c>
      <c r="E171" s="13">
        <v>7</v>
      </c>
      <c r="F171" s="16">
        <v>1</v>
      </c>
      <c r="G171" s="16" t="s">
        <v>268</v>
      </c>
      <c r="H171" s="13" t="s">
        <v>1435</v>
      </c>
      <c r="I171" s="13" t="s">
        <v>104</v>
      </c>
      <c r="J171" s="13" t="s">
        <v>1511</v>
      </c>
      <c r="K171" s="13" t="s">
        <v>5</v>
      </c>
      <c r="L171" s="13" t="s">
        <v>1524</v>
      </c>
      <c r="M171" s="13" t="s">
        <v>1437</v>
      </c>
      <c r="N171" s="13" t="s">
        <v>282</v>
      </c>
      <c r="O171" s="1" t="s">
        <v>275</v>
      </c>
      <c r="P171" s="2" t="str">
        <f>LEFT(Table8[[#This Row],['[4']]],FIND(" ",Table8[[#This Row],['[4']]],1)-1)</f>
        <v>650</v>
      </c>
      <c r="Q171" s="2" t="str">
        <f>MID(Table8[[#This Row],['[4']]],FIND("x",Table8[[#This Row],['[4']]],1)+2,FIND("x",Table8[[#This Row],['[4']]],7)-(FIND("x",Table8[[#This Row],['[4']]],1)+2))</f>
        <v xml:space="preserve">720 </v>
      </c>
      <c r="R171" s="2" t="str">
        <f>RIGHT(Table8[[#This Row],['[4']]],LEN(Table8[[#This Row],['[4']]])-(FIND("x",Table8[[#This Row],['[4']]],7)+1))</f>
        <v>1000</v>
      </c>
      <c r="S171" s="2"/>
      <c r="T171" s="2">
        <f t="shared" si="2"/>
        <v>0.46800000000000003</v>
      </c>
    </row>
    <row r="172" spans="1:20" ht="30" x14ac:dyDescent="0.25">
      <c r="A172" s="31">
        <v>167</v>
      </c>
      <c r="B172" s="1" t="s">
        <v>1535</v>
      </c>
      <c r="C172" s="13" t="s">
        <v>13</v>
      </c>
      <c r="D172" s="13" t="s">
        <v>1581</v>
      </c>
      <c r="E172" s="13">
        <v>30</v>
      </c>
      <c r="F172" s="16">
        <v>30</v>
      </c>
      <c r="G172" s="16" t="s">
        <v>268</v>
      </c>
      <c r="H172" s="13" t="s">
        <v>1435</v>
      </c>
      <c r="I172" s="13" t="s">
        <v>104</v>
      </c>
      <c r="J172" s="13" t="s">
        <v>1057</v>
      </c>
      <c r="K172" s="13" t="s">
        <v>5</v>
      </c>
      <c r="L172" s="13" t="s">
        <v>1453</v>
      </c>
      <c r="M172" s="13" t="s">
        <v>1437</v>
      </c>
      <c r="N172" s="13" t="s">
        <v>1438</v>
      </c>
      <c r="O172" s="1" t="s">
        <v>275</v>
      </c>
      <c r="P172" s="2" t="str">
        <f>LEFT(Table8[[#This Row],['[4']]],FIND(" ",Table8[[#This Row],['[4']]],1)-1)</f>
        <v>340</v>
      </c>
      <c r="Q172" s="2" t="str">
        <f>MID(Table8[[#This Row],['[4']]],FIND("x",Table8[[#This Row],['[4']]],1)+2,FIND("x",Table8[[#This Row],['[4']]],7)-(FIND("x",Table8[[#This Row],['[4']]],1)+2))</f>
        <v xml:space="preserve">620 </v>
      </c>
      <c r="R172" s="2" t="str">
        <f>RIGHT(Table8[[#This Row],['[4']]],LEN(Table8[[#This Row],['[4']]])-(FIND("x",Table8[[#This Row],['[4']]],7)+1))</f>
        <v>370</v>
      </c>
      <c r="S172" s="2"/>
      <c r="T172" s="2">
        <f t="shared" si="2"/>
        <v>7.7995999999999996E-2</v>
      </c>
    </row>
    <row r="173" spans="1:20" ht="30" x14ac:dyDescent="0.25">
      <c r="A173" s="31">
        <v>168</v>
      </c>
      <c r="B173" s="1" t="s">
        <v>1536</v>
      </c>
      <c r="C173" s="13" t="s">
        <v>15</v>
      </c>
      <c r="D173" s="13" t="s">
        <v>1919</v>
      </c>
      <c r="E173" s="13">
        <v>15</v>
      </c>
      <c r="F173" s="16">
        <v>1</v>
      </c>
      <c r="G173" s="16" t="s">
        <v>268</v>
      </c>
      <c r="H173" s="13" t="s">
        <v>1435</v>
      </c>
      <c r="I173" s="13" t="s">
        <v>104</v>
      </c>
      <c r="J173" s="13" t="s">
        <v>1057</v>
      </c>
      <c r="K173" s="13" t="s">
        <v>5</v>
      </c>
      <c r="L173" s="13" t="s">
        <v>1453</v>
      </c>
      <c r="M173" s="13" t="s">
        <v>1437</v>
      </c>
      <c r="N173" s="13" t="s">
        <v>1467</v>
      </c>
      <c r="O173" s="1" t="s">
        <v>275</v>
      </c>
      <c r="P173" s="2" t="str">
        <f>LEFT(Table8[[#This Row],['[4']]],FIND(" ",Table8[[#This Row],['[4']]],1)-1)</f>
        <v>1200</v>
      </c>
      <c r="Q173" s="2" t="str">
        <f>MID(Table8[[#This Row],['[4']]],FIND("x",Table8[[#This Row],['[4']]],1)+2,FIND("x",Table8[[#This Row],['[4']]],7)-(FIND("x",Table8[[#This Row],['[4']]],1)+2))</f>
        <v xml:space="preserve">400 </v>
      </c>
      <c r="R173" s="2" t="str">
        <f>RIGHT(Table8[[#This Row],['[4']]],LEN(Table8[[#This Row],['[4']]])-(FIND("x",Table8[[#This Row],['[4']]],7)+1))</f>
        <v>1000</v>
      </c>
      <c r="S173" s="2"/>
      <c r="T173" s="2">
        <f t="shared" si="2"/>
        <v>0.48</v>
      </c>
    </row>
    <row r="174" spans="1:20" ht="30" x14ac:dyDescent="0.25">
      <c r="A174" s="31">
        <v>169</v>
      </c>
      <c r="B174" s="1" t="s">
        <v>1537</v>
      </c>
      <c r="C174" s="13" t="s">
        <v>15</v>
      </c>
      <c r="D174" s="13" t="s">
        <v>1581</v>
      </c>
      <c r="E174" s="13">
        <v>30</v>
      </c>
      <c r="F174" s="16">
        <v>15</v>
      </c>
      <c r="G174" s="16" t="s">
        <v>268</v>
      </c>
      <c r="H174" s="13" t="s">
        <v>1435</v>
      </c>
      <c r="I174" s="13" t="s">
        <v>104</v>
      </c>
      <c r="J174" s="13" t="s">
        <v>1511</v>
      </c>
      <c r="K174" s="13" t="s">
        <v>5</v>
      </c>
      <c r="L174" s="13" t="s">
        <v>1453</v>
      </c>
      <c r="M174" s="13" t="s">
        <v>1437</v>
      </c>
      <c r="N174" s="13" t="s">
        <v>1438</v>
      </c>
      <c r="O174" s="1" t="s">
        <v>275</v>
      </c>
      <c r="P174" s="2" t="str">
        <f>LEFT(Table8[[#This Row],['[4']]],FIND(" ",Table8[[#This Row],['[4']]],1)-1)</f>
        <v>340</v>
      </c>
      <c r="Q174" s="2" t="str">
        <f>MID(Table8[[#This Row],['[4']]],FIND("x",Table8[[#This Row],['[4']]],1)+2,FIND("x",Table8[[#This Row],['[4']]],7)-(FIND("x",Table8[[#This Row],['[4']]],1)+2))</f>
        <v xml:space="preserve">620 </v>
      </c>
      <c r="R174" s="2" t="str">
        <f>RIGHT(Table8[[#This Row],['[4']]],LEN(Table8[[#This Row],['[4']]])-(FIND("x",Table8[[#This Row],['[4']]],7)+1))</f>
        <v>370</v>
      </c>
      <c r="S174" s="2"/>
      <c r="T174" s="2">
        <f t="shared" si="2"/>
        <v>7.7995999999999996E-2</v>
      </c>
    </row>
    <row r="175" spans="1:20" ht="30" x14ac:dyDescent="0.25">
      <c r="A175" s="31">
        <v>170</v>
      </c>
      <c r="B175" s="1" t="s">
        <v>1445</v>
      </c>
      <c r="C175" s="13" t="s">
        <v>12</v>
      </c>
      <c r="D175" s="13" t="s">
        <v>1581</v>
      </c>
      <c r="E175" s="13">
        <v>20</v>
      </c>
      <c r="F175" s="16">
        <v>7</v>
      </c>
      <c r="G175" s="16" t="s">
        <v>268</v>
      </c>
      <c r="H175" s="13" t="s">
        <v>1435</v>
      </c>
      <c r="I175" s="13" t="s">
        <v>104</v>
      </c>
      <c r="J175" s="13" t="s">
        <v>1057</v>
      </c>
      <c r="K175" s="13" t="s">
        <v>142</v>
      </c>
      <c r="L175" s="13" t="s">
        <v>1538</v>
      </c>
      <c r="M175" s="13" t="s">
        <v>1437</v>
      </c>
      <c r="N175" s="13" t="s">
        <v>1467</v>
      </c>
      <c r="O175" s="1" t="s">
        <v>275</v>
      </c>
      <c r="P175" s="2" t="str">
        <f>LEFT(Table8[[#This Row],['[4']]],FIND(" ",Table8[[#This Row],['[4']]],1)-1)</f>
        <v>340</v>
      </c>
      <c r="Q175" s="2" t="str">
        <f>MID(Table8[[#This Row],['[4']]],FIND("x",Table8[[#This Row],['[4']]],1)+2,FIND("x",Table8[[#This Row],['[4']]],7)-(FIND("x",Table8[[#This Row],['[4']]],1)+2))</f>
        <v xml:space="preserve">620 </v>
      </c>
      <c r="R175" s="2" t="str">
        <f>RIGHT(Table8[[#This Row],['[4']]],LEN(Table8[[#This Row],['[4']]])-(FIND("x",Table8[[#This Row],['[4']]],7)+1))</f>
        <v>370</v>
      </c>
      <c r="S175" s="2"/>
      <c r="T175" s="2">
        <f t="shared" si="2"/>
        <v>7.7995999999999996E-2</v>
      </c>
    </row>
    <row r="176" spans="1:20" ht="30" x14ac:dyDescent="0.25">
      <c r="A176" s="31">
        <v>171</v>
      </c>
      <c r="B176" s="1" t="s">
        <v>1449</v>
      </c>
      <c r="C176" s="13" t="s">
        <v>8</v>
      </c>
      <c r="D176" s="13" t="s">
        <v>1842</v>
      </c>
      <c r="E176" s="13">
        <v>7</v>
      </c>
      <c r="F176" s="16">
        <v>3</v>
      </c>
      <c r="G176" s="16" t="s">
        <v>268</v>
      </c>
      <c r="H176" s="13" t="s">
        <v>1435</v>
      </c>
      <c r="I176" s="13" t="s">
        <v>104</v>
      </c>
      <c r="J176" s="13" t="s">
        <v>1057</v>
      </c>
      <c r="K176" s="13" t="s">
        <v>142</v>
      </c>
      <c r="L176" s="13" t="s">
        <v>1538</v>
      </c>
      <c r="M176" s="13" t="s">
        <v>1437</v>
      </c>
      <c r="N176" s="13" t="s">
        <v>282</v>
      </c>
      <c r="O176" s="1" t="s">
        <v>275</v>
      </c>
      <c r="P176" s="2" t="str">
        <f>LEFT(Table8[[#This Row],['[4']]],FIND(" ",Table8[[#This Row],['[4']]],1)-1)</f>
        <v>650</v>
      </c>
      <c r="Q176" s="2" t="str">
        <f>MID(Table8[[#This Row],['[4']]],FIND("x",Table8[[#This Row],['[4']]],1)+2,FIND("x",Table8[[#This Row],['[4']]],7)-(FIND("x",Table8[[#This Row],['[4']]],1)+2))</f>
        <v xml:space="preserve">720 </v>
      </c>
      <c r="R176" s="2" t="str">
        <f>RIGHT(Table8[[#This Row],['[4']]],LEN(Table8[[#This Row],['[4']]])-(FIND("x",Table8[[#This Row],['[4']]],7)+1))</f>
        <v>1000</v>
      </c>
      <c r="S176" s="2"/>
      <c r="T176" s="2">
        <f t="shared" si="2"/>
        <v>0.46800000000000003</v>
      </c>
    </row>
    <row r="177" spans="1:20" ht="30" x14ac:dyDescent="0.25">
      <c r="A177" s="31">
        <v>172</v>
      </c>
      <c r="B177" s="1" t="s">
        <v>22</v>
      </c>
      <c r="C177" s="13" t="s">
        <v>7</v>
      </c>
      <c r="D177" s="13" t="s">
        <v>1843</v>
      </c>
      <c r="E177" s="13">
        <v>8</v>
      </c>
      <c r="F177" s="16">
        <v>3</v>
      </c>
      <c r="G177" s="16" t="s">
        <v>268</v>
      </c>
      <c r="H177" s="13" t="s">
        <v>1435</v>
      </c>
      <c r="I177" s="13" t="s">
        <v>104</v>
      </c>
      <c r="J177" s="13" t="s">
        <v>1057</v>
      </c>
      <c r="K177" s="13" t="s">
        <v>142</v>
      </c>
      <c r="L177" s="13" t="s">
        <v>1538</v>
      </c>
      <c r="M177" s="13" t="s">
        <v>1437</v>
      </c>
      <c r="N177" s="13" t="s">
        <v>1438</v>
      </c>
      <c r="O177" s="1" t="s">
        <v>275</v>
      </c>
      <c r="P177" s="2" t="str">
        <f>LEFT(Table8[[#This Row],['[4']]],FIND(" ",Table8[[#This Row],['[4']]],1)-1)</f>
        <v>150</v>
      </c>
      <c r="Q177" s="2" t="str">
        <f>MID(Table8[[#This Row],['[4']]],FIND("x",Table8[[#This Row],['[4']]],1)+2,FIND("x",Table8[[#This Row],['[4']]],7)-(FIND("x",Table8[[#This Row],['[4']]],1)+2))</f>
        <v xml:space="preserve">400 </v>
      </c>
      <c r="R177" s="2" t="str">
        <f>RIGHT(Table8[[#This Row],['[4']]],LEN(Table8[[#This Row],['[4']]])-(FIND("x",Table8[[#This Row],['[4']]],7)+1))</f>
        <v>350</v>
      </c>
      <c r="S177" s="2"/>
      <c r="T177" s="2">
        <f t="shared" si="2"/>
        <v>2.1000000000000001E-2</v>
      </c>
    </row>
    <row r="178" spans="1:20" ht="30" x14ac:dyDescent="0.25">
      <c r="A178" s="31">
        <v>173</v>
      </c>
      <c r="B178" s="1" t="s">
        <v>1539</v>
      </c>
      <c r="C178" s="13" t="s">
        <v>7</v>
      </c>
      <c r="D178" s="13" t="s">
        <v>1814</v>
      </c>
      <c r="E178" s="13">
        <v>50</v>
      </c>
      <c r="F178" s="16">
        <v>1</v>
      </c>
      <c r="G178" s="16" t="s">
        <v>268</v>
      </c>
      <c r="H178" s="13" t="s">
        <v>1435</v>
      </c>
      <c r="I178" s="13" t="s">
        <v>104</v>
      </c>
      <c r="J178" s="13" t="s">
        <v>1057</v>
      </c>
      <c r="K178" s="13" t="s">
        <v>142</v>
      </c>
      <c r="L178" s="13" t="s">
        <v>1538</v>
      </c>
      <c r="M178" s="13" t="s">
        <v>1437</v>
      </c>
      <c r="N178" s="13" t="s">
        <v>1438</v>
      </c>
      <c r="O178" s="1" t="s">
        <v>275</v>
      </c>
      <c r="P178" s="2" t="str">
        <f>LEFT(Table8[[#This Row],['[4']]],FIND(" ",Table8[[#This Row],['[4']]],1)-1)</f>
        <v>700</v>
      </c>
      <c r="Q178" s="2" t="str">
        <f>MID(Table8[[#This Row],['[4']]],FIND("x",Table8[[#This Row],['[4']]],1)+2,FIND("x",Table8[[#This Row],['[4']]],7)-(FIND("x",Table8[[#This Row],['[4']]],1)+2))</f>
        <v xml:space="preserve">600 </v>
      </c>
      <c r="R178" s="2" t="str">
        <f>RIGHT(Table8[[#This Row],['[4']]],LEN(Table8[[#This Row],['[4']]])-(FIND("x",Table8[[#This Row],['[4']]],7)+1))</f>
        <v>1200</v>
      </c>
      <c r="S178" s="2"/>
      <c r="T178" s="2">
        <f t="shared" si="2"/>
        <v>0.504</v>
      </c>
    </row>
    <row r="179" spans="1:20" ht="30" x14ac:dyDescent="0.25">
      <c r="A179" s="31">
        <v>174</v>
      </c>
      <c r="B179" s="1" t="s">
        <v>77</v>
      </c>
      <c r="C179" s="13" t="s">
        <v>7</v>
      </c>
      <c r="D179" s="13" t="s">
        <v>1864</v>
      </c>
      <c r="E179" s="13">
        <v>5</v>
      </c>
      <c r="F179" s="16">
        <v>1</v>
      </c>
      <c r="G179" s="16" t="s">
        <v>268</v>
      </c>
      <c r="H179" s="13" t="s">
        <v>1435</v>
      </c>
      <c r="I179" s="13" t="s">
        <v>104</v>
      </c>
      <c r="J179" s="13" t="s">
        <v>1057</v>
      </c>
      <c r="K179" s="13" t="s">
        <v>142</v>
      </c>
      <c r="L179" s="13" t="s">
        <v>1538</v>
      </c>
      <c r="M179" s="13" t="s">
        <v>1437</v>
      </c>
      <c r="N179" s="13" t="s">
        <v>1438</v>
      </c>
      <c r="O179" s="1" t="s">
        <v>275</v>
      </c>
      <c r="P179" s="2" t="str">
        <f>LEFT(Table8[[#This Row],['[4']]],FIND(" ",Table8[[#This Row],['[4']]],1)-1)</f>
        <v>450</v>
      </c>
      <c r="Q179" s="2" t="str">
        <f>MID(Table8[[#This Row],['[4']]],FIND("x",Table8[[#This Row],['[4']]],1)+2,FIND("x",Table8[[#This Row],['[4']]],7)-(FIND("x",Table8[[#This Row],['[4']]],1)+2))</f>
        <v xml:space="preserve">300 </v>
      </c>
      <c r="R179" s="2" t="str">
        <f>RIGHT(Table8[[#This Row],['[4']]],LEN(Table8[[#This Row],['[4']]])-(FIND("x",Table8[[#This Row],['[4']]],7)+1))</f>
        <v>500</v>
      </c>
      <c r="S179" s="2"/>
      <c r="T179" s="2">
        <f t="shared" si="2"/>
        <v>6.7500000000000004E-2</v>
      </c>
    </row>
    <row r="180" spans="1:20" ht="30" x14ac:dyDescent="0.25">
      <c r="A180" s="31">
        <v>175</v>
      </c>
      <c r="B180" s="1" t="s">
        <v>1451</v>
      </c>
      <c r="C180" s="13" t="s">
        <v>11</v>
      </c>
      <c r="D180" s="13" t="s">
        <v>1581</v>
      </c>
      <c r="E180" s="13">
        <v>30</v>
      </c>
      <c r="F180" s="16">
        <v>19</v>
      </c>
      <c r="G180" s="16" t="s">
        <v>268</v>
      </c>
      <c r="H180" s="13" t="s">
        <v>1435</v>
      </c>
      <c r="I180" s="13" t="s">
        <v>104</v>
      </c>
      <c r="J180" s="13" t="s">
        <v>1057</v>
      </c>
      <c r="K180" s="13" t="s">
        <v>142</v>
      </c>
      <c r="L180" s="13" t="s">
        <v>1538</v>
      </c>
      <c r="M180" s="13" t="s">
        <v>1437</v>
      </c>
      <c r="N180" s="13" t="s">
        <v>282</v>
      </c>
      <c r="O180" s="1" t="s">
        <v>275</v>
      </c>
      <c r="P180" s="2" t="str">
        <f>LEFT(Table8[[#This Row],['[4']]],FIND(" ",Table8[[#This Row],['[4']]],1)-1)</f>
        <v>340</v>
      </c>
      <c r="Q180" s="2" t="str">
        <f>MID(Table8[[#This Row],['[4']]],FIND("x",Table8[[#This Row],['[4']]],1)+2,FIND("x",Table8[[#This Row],['[4']]],7)-(FIND("x",Table8[[#This Row],['[4']]],1)+2))</f>
        <v xml:space="preserve">620 </v>
      </c>
      <c r="R180" s="2" t="str">
        <f>RIGHT(Table8[[#This Row],['[4']]],LEN(Table8[[#This Row],['[4']]])-(FIND("x",Table8[[#This Row],['[4']]],7)+1))</f>
        <v>370</v>
      </c>
      <c r="S180" s="2"/>
      <c r="T180" s="2">
        <f t="shared" si="2"/>
        <v>7.7995999999999996E-2</v>
      </c>
    </row>
    <row r="181" spans="1:20" ht="30" x14ac:dyDescent="0.25">
      <c r="A181" s="31">
        <v>176</v>
      </c>
      <c r="B181" s="1" t="s">
        <v>1540</v>
      </c>
      <c r="C181" s="13" t="s">
        <v>9</v>
      </c>
      <c r="D181" s="13" t="s">
        <v>1920</v>
      </c>
      <c r="E181" s="13">
        <v>100</v>
      </c>
      <c r="F181" s="16">
        <v>1</v>
      </c>
      <c r="G181" s="16" t="s">
        <v>268</v>
      </c>
      <c r="H181" s="13" t="s">
        <v>1435</v>
      </c>
      <c r="I181" s="13" t="s">
        <v>104</v>
      </c>
      <c r="J181" s="13" t="s">
        <v>1122</v>
      </c>
      <c r="K181" s="13" t="s">
        <v>5</v>
      </c>
      <c r="L181" s="13" t="s">
        <v>1453</v>
      </c>
      <c r="M181" s="13" t="s">
        <v>1437</v>
      </c>
      <c r="N181" s="13" t="s">
        <v>1438</v>
      </c>
      <c r="O181" s="1" t="s">
        <v>275</v>
      </c>
      <c r="P181" s="2" t="str">
        <f>LEFT(Table8[[#This Row],['[4']]],FIND(" ",Table8[[#This Row],['[4']]],1)-1)</f>
        <v>600</v>
      </c>
      <c r="Q181" s="2" t="str">
        <f>MID(Table8[[#This Row],['[4']]],FIND("x",Table8[[#This Row],['[4']]],1)+2,FIND("x",Table8[[#This Row],['[4']]],7)-(FIND("x",Table8[[#This Row],['[4']]],1)+2))</f>
        <v xml:space="preserve">600 </v>
      </c>
      <c r="R181" s="2" t="str">
        <f>RIGHT(Table8[[#This Row],['[4']]],LEN(Table8[[#This Row],['[4']]])-(FIND("x",Table8[[#This Row],['[4']]],7)+1))</f>
        <v>1100</v>
      </c>
      <c r="S181" s="2"/>
      <c r="T181" s="2">
        <f t="shared" si="2"/>
        <v>0.39600000000000002</v>
      </c>
    </row>
    <row r="182" spans="1:20" ht="30" x14ac:dyDescent="0.25">
      <c r="A182" s="31">
        <v>177</v>
      </c>
      <c r="B182" s="1" t="s">
        <v>1540</v>
      </c>
      <c r="C182" s="13" t="s">
        <v>9</v>
      </c>
      <c r="D182" s="13" t="s">
        <v>1124</v>
      </c>
      <c r="E182" s="13">
        <v>100</v>
      </c>
      <c r="F182" s="16">
        <v>1</v>
      </c>
      <c r="G182" s="16" t="s">
        <v>268</v>
      </c>
      <c r="H182" s="13" t="s">
        <v>1435</v>
      </c>
      <c r="I182" s="13">
        <v>0</v>
      </c>
      <c r="J182" s="13">
        <v>0</v>
      </c>
      <c r="K182" s="13" t="s">
        <v>5</v>
      </c>
      <c r="L182" s="13" t="s">
        <v>1453</v>
      </c>
      <c r="M182" s="13" t="s">
        <v>1437</v>
      </c>
      <c r="N182" s="13" t="s">
        <v>1438</v>
      </c>
      <c r="O182" s="1" t="s">
        <v>275</v>
      </c>
      <c r="P182" s="2" t="str">
        <f>LEFT(Table8[[#This Row],['[4']]],FIND(" ",Table8[[#This Row],['[4']]],1)-1)</f>
        <v>600</v>
      </c>
      <c r="Q182" s="2" t="str">
        <f>MID(Table8[[#This Row],['[4']]],FIND("x",Table8[[#This Row],['[4']]],1)+2,FIND("x",Table8[[#This Row],['[4']]],7)-(FIND("x",Table8[[#This Row],['[4']]],1)+2))</f>
        <v xml:space="preserve">600 </v>
      </c>
      <c r="R182" s="2" t="str">
        <f>RIGHT(Table8[[#This Row],['[4']]],LEN(Table8[[#This Row],['[4']]])-(FIND("x",Table8[[#This Row],['[4']]],7)+1))</f>
        <v>1500</v>
      </c>
      <c r="S182" s="2"/>
      <c r="T182" s="2">
        <f t="shared" si="2"/>
        <v>0.54</v>
      </c>
    </row>
    <row r="183" spans="1:20" ht="30" x14ac:dyDescent="0.25">
      <c r="A183" s="31">
        <v>178</v>
      </c>
      <c r="B183" s="1" t="s">
        <v>1541</v>
      </c>
      <c r="C183" s="13" t="s">
        <v>9</v>
      </c>
      <c r="D183" s="13" t="s">
        <v>1921</v>
      </c>
      <c r="E183" s="13">
        <v>50</v>
      </c>
      <c r="F183" s="16">
        <v>1</v>
      </c>
      <c r="G183" s="16" t="s">
        <v>268</v>
      </c>
      <c r="H183" s="13" t="s">
        <v>1435</v>
      </c>
      <c r="I183" s="13" t="s">
        <v>104</v>
      </c>
      <c r="J183" s="13" t="s">
        <v>1122</v>
      </c>
      <c r="K183" s="13" t="s">
        <v>5</v>
      </c>
      <c r="L183" s="13" t="s">
        <v>1453</v>
      </c>
      <c r="M183" s="13" t="s">
        <v>1437</v>
      </c>
      <c r="N183" s="13" t="s">
        <v>1438</v>
      </c>
      <c r="O183" s="1" t="s">
        <v>275</v>
      </c>
      <c r="P183" s="2" t="str">
        <f>LEFT(Table8[[#This Row],['[4']]],FIND(" ",Table8[[#This Row],['[4']]],1)-1)</f>
        <v>400</v>
      </c>
      <c r="Q183" s="2" t="str">
        <f>MID(Table8[[#This Row],['[4']]],FIND("x",Table8[[#This Row],['[4']]],1)+2,FIND("x",Table8[[#This Row],['[4']]],7)-(FIND("x",Table8[[#This Row],['[4']]],1)+2))</f>
        <v xml:space="preserve">1200 </v>
      </c>
      <c r="R183" s="2" t="str">
        <f>RIGHT(Table8[[#This Row],['[4']]],LEN(Table8[[#This Row],['[4']]])-(FIND("x",Table8[[#This Row],['[4']]],7)+1))</f>
        <v>550</v>
      </c>
      <c r="S183" s="2"/>
      <c r="T183" s="2">
        <f t="shared" si="2"/>
        <v>0.26400000000000001</v>
      </c>
    </row>
    <row r="184" spans="1:20" ht="30" x14ac:dyDescent="0.25">
      <c r="A184" s="31">
        <v>179</v>
      </c>
      <c r="B184" s="1" t="s">
        <v>1542</v>
      </c>
      <c r="C184" s="13" t="s">
        <v>16</v>
      </c>
      <c r="D184" s="13" t="s">
        <v>1922</v>
      </c>
      <c r="E184" s="13">
        <v>50</v>
      </c>
      <c r="F184" s="16">
        <v>5</v>
      </c>
      <c r="G184" s="16" t="s">
        <v>268</v>
      </c>
      <c r="H184" s="13" t="s">
        <v>1435</v>
      </c>
      <c r="I184" s="13" t="s">
        <v>104</v>
      </c>
      <c r="J184" s="13" t="s">
        <v>1122</v>
      </c>
      <c r="K184" s="13" t="s">
        <v>5</v>
      </c>
      <c r="L184" s="13" t="s">
        <v>1453</v>
      </c>
      <c r="M184" s="13" t="s">
        <v>1437</v>
      </c>
      <c r="N184" s="13" t="s">
        <v>1532</v>
      </c>
      <c r="O184" s="1" t="s">
        <v>275</v>
      </c>
      <c r="P184" s="2" t="str">
        <f>LEFT(Table8[[#This Row],['[4']]],FIND(" ",Table8[[#This Row],['[4']]],1)-1)</f>
        <v>300</v>
      </c>
      <c r="Q184" s="2" t="str">
        <f>MID(Table8[[#This Row],['[4']]],FIND("x",Table8[[#This Row],['[4']]],1)+2,FIND("x",Table8[[#This Row],['[4']]],7)-(FIND("x",Table8[[#This Row],['[4']]],1)+2))</f>
        <v xml:space="preserve">300 </v>
      </c>
      <c r="R184" s="2" t="str">
        <f>RIGHT(Table8[[#This Row],['[4']]],LEN(Table8[[#This Row],['[4']]])-(FIND("x",Table8[[#This Row],['[4']]],7)+1))</f>
        <v>1500</v>
      </c>
      <c r="S184" s="2"/>
      <c r="T184" s="2">
        <f t="shared" si="2"/>
        <v>0.13500000000000001</v>
      </c>
    </row>
    <row r="185" spans="1:20" ht="30" x14ac:dyDescent="0.25">
      <c r="A185" s="31">
        <v>180</v>
      </c>
      <c r="B185" s="1" t="s">
        <v>1543</v>
      </c>
      <c r="C185" s="13" t="s">
        <v>13</v>
      </c>
      <c r="D185" s="13" t="s">
        <v>1923</v>
      </c>
      <c r="E185" s="13">
        <v>20</v>
      </c>
      <c r="F185" s="16">
        <v>4</v>
      </c>
      <c r="G185" s="16" t="s">
        <v>268</v>
      </c>
      <c r="H185" s="13" t="s">
        <v>1435</v>
      </c>
      <c r="I185" s="13" t="s">
        <v>104</v>
      </c>
      <c r="J185" s="13" t="s">
        <v>1057</v>
      </c>
      <c r="K185" s="13" t="s">
        <v>5</v>
      </c>
      <c r="L185" s="13" t="s">
        <v>1453</v>
      </c>
      <c r="M185" s="13" t="s">
        <v>1437</v>
      </c>
      <c r="N185" s="13" t="s">
        <v>1438</v>
      </c>
      <c r="O185" s="1" t="s">
        <v>275</v>
      </c>
      <c r="P185" s="2" t="str">
        <f>LEFT(Table8[[#This Row],['[4']]],FIND(" ",Table8[[#This Row],['[4']]],1)-1)</f>
        <v>300</v>
      </c>
      <c r="Q185" s="2" t="str">
        <f>MID(Table8[[#This Row],['[4']]],FIND("x",Table8[[#This Row],['[4']]],1)+2,FIND("x",Table8[[#This Row],['[4']]],7)-(FIND("x",Table8[[#This Row],['[4']]],1)+2))</f>
        <v xml:space="preserve">300 </v>
      </c>
      <c r="R185" s="2" t="str">
        <f>RIGHT(Table8[[#This Row],['[4']]],LEN(Table8[[#This Row],['[4']]])-(FIND("x",Table8[[#This Row],['[4']]],7)+1))</f>
        <v>500</v>
      </c>
      <c r="S185" s="2"/>
      <c r="T185" s="2">
        <f t="shared" si="2"/>
        <v>4.4999999999999998E-2</v>
      </c>
    </row>
    <row r="186" spans="1:20" ht="30" x14ac:dyDescent="0.25">
      <c r="A186" s="31">
        <v>181</v>
      </c>
      <c r="B186" s="1" t="s">
        <v>1535</v>
      </c>
      <c r="C186" s="13" t="s">
        <v>18</v>
      </c>
      <c r="D186" s="13" t="s">
        <v>1581</v>
      </c>
      <c r="E186" s="13">
        <v>30</v>
      </c>
      <c r="F186" s="16">
        <v>30</v>
      </c>
      <c r="G186" s="16" t="s">
        <v>268</v>
      </c>
      <c r="H186" s="13" t="s">
        <v>1435</v>
      </c>
      <c r="I186" s="13" t="s">
        <v>104</v>
      </c>
      <c r="J186" s="13" t="s">
        <v>1057</v>
      </c>
      <c r="K186" s="13" t="s">
        <v>5</v>
      </c>
      <c r="L186" s="13" t="s">
        <v>1453</v>
      </c>
      <c r="M186" s="13" t="s">
        <v>1437</v>
      </c>
      <c r="N186" s="13" t="s">
        <v>1438</v>
      </c>
      <c r="O186" s="1" t="s">
        <v>275</v>
      </c>
      <c r="P186" s="2" t="str">
        <f>LEFT(Table8[[#This Row],['[4']]],FIND(" ",Table8[[#This Row],['[4']]],1)-1)</f>
        <v>340</v>
      </c>
      <c r="Q186" s="2" t="str">
        <f>MID(Table8[[#This Row],['[4']]],FIND("x",Table8[[#This Row],['[4']]],1)+2,FIND("x",Table8[[#This Row],['[4']]],7)-(FIND("x",Table8[[#This Row],['[4']]],1)+2))</f>
        <v xml:space="preserve">620 </v>
      </c>
      <c r="R186" s="2" t="str">
        <f>RIGHT(Table8[[#This Row],['[4']]],LEN(Table8[[#This Row],['[4']]])-(FIND("x",Table8[[#This Row],['[4']]],7)+1))</f>
        <v>370</v>
      </c>
      <c r="S186" s="2"/>
      <c r="T186" s="2">
        <f t="shared" si="2"/>
        <v>7.7995999999999996E-2</v>
      </c>
    </row>
    <row r="187" spans="1:20" ht="30" x14ac:dyDescent="0.25">
      <c r="A187" s="31">
        <v>182</v>
      </c>
      <c r="B187" s="1" t="s">
        <v>1537</v>
      </c>
      <c r="C187" s="13" t="s">
        <v>15</v>
      </c>
      <c r="D187" s="13" t="s">
        <v>1581</v>
      </c>
      <c r="E187" s="13">
        <v>40</v>
      </c>
      <c r="F187" s="16">
        <v>15</v>
      </c>
      <c r="G187" s="16" t="s">
        <v>268</v>
      </c>
      <c r="H187" s="13" t="s">
        <v>1435</v>
      </c>
      <c r="I187" s="13" t="s">
        <v>104</v>
      </c>
      <c r="J187" s="13" t="s">
        <v>1511</v>
      </c>
      <c r="K187" s="13" t="s">
        <v>5</v>
      </c>
      <c r="L187" s="13" t="s">
        <v>1453</v>
      </c>
      <c r="M187" s="13" t="s">
        <v>1437</v>
      </c>
      <c r="N187" s="13" t="s">
        <v>1438</v>
      </c>
      <c r="O187" s="1" t="s">
        <v>275</v>
      </c>
      <c r="P187" s="2" t="str">
        <f>LEFT(Table8[[#This Row],['[4']]],FIND(" ",Table8[[#This Row],['[4']]],1)-1)</f>
        <v>340</v>
      </c>
      <c r="Q187" s="2" t="str">
        <f>MID(Table8[[#This Row],['[4']]],FIND("x",Table8[[#This Row],['[4']]],1)+2,FIND("x",Table8[[#This Row],['[4']]],7)-(FIND("x",Table8[[#This Row],['[4']]],1)+2))</f>
        <v xml:space="preserve">620 </v>
      </c>
      <c r="R187" s="2" t="str">
        <f>RIGHT(Table8[[#This Row],['[4']]],LEN(Table8[[#This Row],['[4']]])-(FIND("x",Table8[[#This Row],['[4']]],7)+1))</f>
        <v>370</v>
      </c>
      <c r="S187" s="2"/>
      <c r="T187" s="2">
        <f t="shared" si="2"/>
        <v>7.7995999999999996E-2</v>
      </c>
    </row>
    <row r="188" spans="1:20" ht="30" x14ac:dyDescent="0.25">
      <c r="A188" s="31">
        <v>183</v>
      </c>
      <c r="B188" s="1" t="s">
        <v>1544</v>
      </c>
      <c r="C188" s="13" t="s">
        <v>12</v>
      </c>
      <c r="D188" s="13" t="s">
        <v>1581</v>
      </c>
      <c r="E188" s="13">
        <v>30</v>
      </c>
      <c r="F188" s="16">
        <v>12</v>
      </c>
      <c r="G188" s="16" t="s">
        <v>268</v>
      </c>
      <c r="H188" s="13" t="s">
        <v>1435</v>
      </c>
      <c r="I188" s="13" t="s">
        <v>104</v>
      </c>
      <c r="J188" s="13" t="s">
        <v>1511</v>
      </c>
      <c r="K188" s="13" t="s">
        <v>5</v>
      </c>
      <c r="L188" s="13" t="s">
        <v>1453</v>
      </c>
      <c r="M188" s="13" t="s">
        <v>1437</v>
      </c>
      <c r="N188" s="13" t="s">
        <v>1467</v>
      </c>
      <c r="O188" s="1" t="s">
        <v>275</v>
      </c>
      <c r="P188" s="2" t="str">
        <f>LEFT(Table8[[#This Row],['[4']]],FIND(" ",Table8[[#This Row],['[4']]],1)-1)</f>
        <v>340</v>
      </c>
      <c r="Q188" s="2" t="str">
        <f>MID(Table8[[#This Row],['[4']]],FIND("x",Table8[[#This Row],['[4']]],1)+2,FIND("x",Table8[[#This Row],['[4']]],7)-(FIND("x",Table8[[#This Row],['[4']]],1)+2))</f>
        <v xml:space="preserve">620 </v>
      </c>
      <c r="R188" s="2" t="str">
        <f>RIGHT(Table8[[#This Row],['[4']]],LEN(Table8[[#This Row],['[4']]])-(FIND("x",Table8[[#This Row],['[4']]],7)+1))</f>
        <v>370</v>
      </c>
      <c r="S188" s="2"/>
      <c r="T188" s="2">
        <f t="shared" si="2"/>
        <v>7.7995999999999996E-2</v>
      </c>
    </row>
    <row r="189" spans="1:20" ht="30" x14ac:dyDescent="0.25">
      <c r="A189" s="31">
        <v>184</v>
      </c>
      <c r="B189" s="1" t="s">
        <v>22</v>
      </c>
      <c r="C189" s="13" t="s">
        <v>7</v>
      </c>
      <c r="D189" s="13" t="s">
        <v>1843</v>
      </c>
      <c r="E189" s="13">
        <v>8</v>
      </c>
      <c r="F189" s="16">
        <v>3</v>
      </c>
      <c r="G189" s="16" t="s">
        <v>268</v>
      </c>
      <c r="H189" s="13" t="s">
        <v>1435</v>
      </c>
      <c r="I189" s="13" t="s">
        <v>104</v>
      </c>
      <c r="J189" s="13" t="s">
        <v>1057</v>
      </c>
      <c r="K189" s="13" t="s">
        <v>142</v>
      </c>
      <c r="L189" s="13" t="s">
        <v>1538</v>
      </c>
      <c r="M189" s="13" t="s">
        <v>1437</v>
      </c>
      <c r="N189" s="13" t="s">
        <v>1438</v>
      </c>
      <c r="O189" s="1" t="s">
        <v>275</v>
      </c>
      <c r="P189" s="2" t="str">
        <f>LEFT(Table8[[#This Row],['[4']]],FIND(" ",Table8[[#This Row],['[4']]],1)-1)</f>
        <v>150</v>
      </c>
      <c r="Q189" s="2" t="str">
        <f>MID(Table8[[#This Row],['[4']]],FIND("x",Table8[[#This Row],['[4']]],1)+2,FIND("x",Table8[[#This Row],['[4']]],7)-(FIND("x",Table8[[#This Row],['[4']]],1)+2))</f>
        <v xml:space="preserve">400 </v>
      </c>
      <c r="R189" s="2" t="str">
        <f>RIGHT(Table8[[#This Row],['[4']]],LEN(Table8[[#This Row],['[4']]])-(FIND("x",Table8[[#This Row],['[4']]],7)+1))</f>
        <v>350</v>
      </c>
      <c r="S189" s="2"/>
      <c r="T189" s="2">
        <f t="shared" si="2"/>
        <v>2.1000000000000001E-2</v>
      </c>
    </row>
    <row r="190" spans="1:20" ht="30" x14ac:dyDescent="0.25">
      <c r="A190" s="31">
        <v>185</v>
      </c>
      <c r="B190" s="1" t="s">
        <v>1449</v>
      </c>
      <c r="C190" s="13" t="s">
        <v>8</v>
      </c>
      <c r="D190" s="13" t="s">
        <v>1842</v>
      </c>
      <c r="E190" s="13">
        <v>7</v>
      </c>
      <c r="F190" s="16">
        <v>3</v>
      </c>
      <c r="G190" s="16" t="s">
        <v>268</v>
      </c>
      <c r="H190" s="13" t="s">
        <v>1435</v>
      </c>
      <c r="I190" s="13" t="s">
        <v>104</v>
      </c>
      <c r="J190" s="13" t="s">
        <v>1057</v>
      </c>
      <c r="K190" s="13" t="s">
        <v>142</v>
      </c>
      <c r="L190" s="13" t="s">
        <v>1538</v>
      </c>
      <c r="M190" s="13" t="s">
        <v>1437</v>
      </c>
      <c r="N190" s="13" t="s">
        <v>282</v>
      </c>
      <c r="O190" s="1" t="s">
        <v>275</v>
      </c>
      <c r="P190" s="2" t="str">
        <f>LEFT(Table8[[#This Row],['[4']]],FIND(" ",Table8[[#This Row],['[4']]],1)-1)</f>
        <v>650</v>
      </c>
      <c r="Q190" s="2" t="str">
        <f>MID(Table8[[#This Row],['[4']]],FIND("x",Table8[[#This Row],['[4']]],1)+2,FIND("x",Table8[[#This Row],['[4']]],7)-(FIND("x",Table8[[#This Row],['[4']]],1)+2))</f>
        <v xml:space="preserve">720 </v>
      </c>
      <c r="R190" s="2" t="str">
        <f>RIGHT(Table8[[#This Row],['[4']]],LEN(Table8[[#This Row],['[4']]])-(FIND("x",Table8[[#This Row],['[4']]],7)+1))</f>
        <v>1000</v>
      </c>
      <c r="S190" s="2"/>
      <c r="T190" s="2">
        <f t="shared" si="2"/>
        <v>0.46800000000000003</v>
      </c>
    </row>
    <row r="191" spans="1:20" ht="30" x14ac:dyDescent="0.25">
      <c r="A191" s="31">
        <v>186</v>
      </c>
      <c r="B191" s="1" t="s">
        <v>1451</v>
      </c>
      <c r="C191" s="13" t="s">
        <v>11</v>
      </c>
      <c r="D191" s="13" t="s">
        <v>1581</v>
      </c>
      <c r="E191" s="13">
        <v>20</v>
      </c>
      <c r="F191" s="16">
        <v>5</v>
      </c>
      <c r="G191" s="16" t="s">
        <v>268</v>
      </c>
      <c r="H191" s="13" t="s">
        <v>1435</v>
      </c>
      <c r="I191" s="13" t="s">
        <v>104</v>
      </c>
      <c r="J191" s="13" t="s">
        <v>1057</v>
      </c>
      <c r="K191" s="13" t="s">
        <v>142</v>
      </c>
      <c r="L191" s="13" t="s">
        <v>1538</v>
      </c>
      <c r="M191" s="13" t="s">
        <v>1437</v>
      </c>
      <c r="N191" s="13" t="s">
        <v>282</v>
      </c>
      <c r="O191" s="1" t="s">
        <v>275</v>
      </c>
      <c r="P191" s="2" t="str">
        <f>LEFT(Table8[[#This Row],['[4']]],FIND(" ",Table8[[#This Row],['[4']]],1)-1)</f>
        <v>340</v>
      </c>
      <c r="Q191" s="2" t="str">
        <f>MID(Table8[[#This Row],['[4']]],FIND("x",Table8[[#This Row],['[4']]],1)+2,FIND("x",Table8[[#This Row],['[4']]],7)-(FIND("x",Table8[[#This Row],['[4']]],1)+2))</f>
        <v xml:space="preserve">620 </v>
      </c>
      <c r="R191" s="2" t="str">
        <f>RIGHT(Table8[[#This Row],['[4']]],LEN(Table8[[#This Row],['[4']]])-(FIND("x",Table8[[#This Row],['[4']]],7)+1))</f>
        <v>370</v>
      </c>
      <c r="S191" s="2"/>
      <c r="T191" s="2">
        <f t="shared" si="2"/>
        <v>7.7995999999999996E-2</v>
      </c>
    </row>
    <row r="192" spans="1:20" ht="30" x14ac:dyDescent="0.25">
      <c r="A192" s="31">
        <v>187</v>
      </c>
      <c r="B192" s="1" t="s">
        <v>22</v>
      </c>
      <c r="C192" s="13" t="s">
        <v>7</v>
      </c>
      <c r="D192" s="13" t="s">
        <v>1843</v>
      </c>
      <c r="E192" s="13">
        <v>8</v>
      </c>
      <c r="F192" s="16">
        <v>1</v>
      </c>
      <c r="G192" s="16" t="s">
        <v>268</v>
      </c>
      <c r="H192" s="13" t="s">
        <v>1435</v>
      </c>
      <c r="I192" s="13" t="s">
        <v>104</v>
      </c>
      <c r="J192" s="13" t="s">
        <v>986</v>
      </c>
      <c r="K192" s="13" t="s">
        <v>142</v>
      </c>
      <c r="L192" s="13" t="s">
        <v>1538</v>
      </c>
      <c r="M192" s="13" t="s">
        <v>1437</v>
      </c>
      <c r="N192" s="13" t="s">
        <v>1438</v>
      </c>
      <c r="O192" s="1" t="s">
        <v>275</v>
      </c>
      <c r="P192" s="2" t="str">
        <f>LEFT(Table8[[#This Row],['[4']]],FIND(" ",Table8[[#This Row],['[4']]],1)-1)</f>
        <v>150</v>
      </c>
      <c r="Q192" s="2" t="str">
        <f>MID(Table8[[#This Row],['[4']]],FIND("x",Table8[[#This Row],['[4']]],1)+2,FIND("x",Table8[[#This Row],['[4']]],7)-(FIND("x",Table8[[#This Row],['[4']]],1)+2))</f>
        <v xml:space="preserve">400 </v>
      </c>
      <c r="R192" s="2" t="str">
        <f>RIGHT(Table8[[#This Row],['[4']]],LEN(Table8[[#This Row],['[4']]])-(FIND("x",Table8[[#This Row],['[4']]],7)+1))</f>
        <v>350</v>
      </c>
      <c r="S192" s="2"/>
      <c r="T192" s="2">
        <f t="shared" si="2"/>
        <v>2.1000000000000001E-2</v>
      </c>
    </row>
    <row r="193" spans="1:20" ht="30" x14ac:dyDescent="0.25">
      <c r="A193" s="31">
        <v>188</v>
      </c>
      <c r="B193" s="1" t="s">
        <v>1449</v>
      </c>
      <c r="C193" s="13" t="s">
        <v>8</v>
      </c>
      <c r="D193" s="13" t="s">
        <v>1842</v>
      </c>
      <c r="E193" s="13">
        <v>7</v>
      </c>
      <c r="F193" s="16">
        <v>1</v>
      </c>
      <c r="G193" s="16" t="s">
        <v>268</v>
      </c>
      <c r="H193" s="13" t="s">
        <v>1435</v>
      </c>
      <c r="I193" s="13" t="s">
        <v>104</v>
      </c>
      <c r="J193" s="13" t="s">
        <v>986</v>
      </c>
      <c r="K193" s="13" t="s">
        <v>142</v>
      </c>
      <c r="L193" s="13" t="s">
        <v>1538</v>
      </c>
      <c r="M193" s="13" t="s">
        <v>1437</v>
      </c>
      <c r="N193" s="13" t="s">
        <v>282</v>
      </c>
      <c r="O193" s="1" t="s">
        <v>275</v>
      </c>
      <c r="P193" s="2" t="str">
        <f>LEFT(Table8[[#This Row],['[4']]],FIND(" ",Table8[[#This Row],['[4']]],1)-1)</f>
        <v>650</v>
      </c>
      <c r="Q193" s="2" t="str">
        <f>MID(Table8[[#This Row],['[4']]],FIND("x",Table8[[#This Row],['[4']]],1)+2,FIND("x",Table8[[#This Row],['[4']]],7)-(FIND("x",Table8[[#This Row],['[4']]],1)+2))</f>
        <v xml:space="preserve">720 </v>
      </c>
      <c r="R193" s="2" t="str">
        <f>RIGHT(Table8[[#This Row],['[4']]],LEN(Table8[[#This Row],['[4']]])-(FIND("x",Table8[[#This Row],['[4']]],7)+1))</f>
        <v>1000</v>
      </c>
      <c r="S193" s="2"/>
      <c r="T193" s="2">
        <f t="shared" si="2"/>
        <v>0.46800000000000003</v>
      </c>
    </row>
    <row r="194" spans="1:20" ht="30" x14ac:dyDescent="0.25">
      <c r="A194" s="31">
        <v>189</v>
      </c>
      <c r="B194" s="1" t="s">
        <v>1451</v>
      </c>
      <c r="C194" s="13" t="s">
        <v>11</v>
      </c>
      <c r="D194" s="13" t="s">
        <v>1581</v>
      </c>
      <c r="E194" s="13">
        <v>20</v>
      </c>
      <c r="F194" s="16">
        <v>20</v>
      </c>
      <c r="G194" s="16" t="s">
        <v>268</v>
      </c>
      <c r="H194" s="13" t="s">
        <v>1435</v>
      </c>
      <c r="I194" s="13" t="s">
        <v>104</v>
      </c>
      <c r="J194" s="13" t="s">
        <v>986</v>
      </c>
      <c r="K194" s="13" t="s">
        <v>142</v>
      </c>
      <c r="L194" s="13" t="s">
        <v>1538</v>
      </c>
      <c r="M194" s="13" t="s">
        <v>1437</v>
      </c>
      <c r="N194" s="13" t="s">
        <v>282</v>
      </c>
      <c r="O194" s="1" t="s">
        <v>275</v>
      </c>
      <c r="P194" s="2" t="str">
        <f>LEFT(Table8[[#This Row],['[4']]],FIND(" ",Table8[[#This Row],['[4']]],1)-1)</f>
        <v>340</v>
      </c>
      <c r="Q194" s="2" t="str">
        <f>MID(Table8[[#This Row],['[4']]],FIND("x",Table8[[#This Row],['[4']]],1)+2,FIND("x",Table8[[#This Row],['[4']]],7)-(FIND("x",Table8[[#This Row],['[4']]],1)+2))</f>
        <v xml:space="preserve">620 </v>
      </c>
      <c r="R194" s="2" t="str">
        <f>RIGHT(Table8[[#This Row],['[4']]],LEN(Table8[[#This Row],['[4']]])-(FIND("x",Table8[[#This Row],['[4']]],7)+1))</f>
        <v>370</v>
      </c>
      <c r="S194" s="2"/>
      <c r="T194" s="2">
        <f t="shared" si="2"/>
        <v>7.7995999999999996E-2</v>
      </c>
    </row>
    <row r="195" spans="1:20" ht="30" x14ac:dyDescent="0.25">
      <c r="A195" s="31">
        <v>190</v>
      </c>
      <c r="B195" s="1" t="s">
        <v>1545</v>
      </c>
      <c r="C195" s="13" t="s">
        <v>16</v>
      </c>
      <c r="D195" s="13" t="s">
        <v>1581</v>
      </c>
      <c r="E195" s="13">
        <v>20</v>
      </c>
      <c r="F195" s="16">
        <v>1</v>
      </c>
      <c r="G195" s="16" t="s">
        <v>268</v>
      </c>
      <c r="H195" s="13" t="s">
        <v>1435</v>
      </c>
      <c r="I195" s="13" t="s">
        <v>72</v>
      </c>
      <c r="J195" s="13" t="s">
        <v>256</v>
      </c>
      <c r="K195" s="13" t="s">
        <v>142</v>
      </c>
      <c r="L195" s="13" t="s">
        <v>1546</v>
      </c>
      <c r="M195" s="13" t="s">
        <v>1437</v>
      </c>
      <c r="N195" s="13" t="s">
        <v>1467</v>
      </c>
      <c r="O195" s="1" t="s">
        <v>275</v>
      </c>
      <c r="P195" s="2" t="str">
        <f>LEFT(Table8[[#This Row],['[4']]],FIND(" ",Table8[[#This Row],['[4']]],1)-1)</f>
        <v>340</v>
      </c>
      <c r="Q195" s="2" t="str">
        <f>MID(Table8[[#This Row],['[4']]],FIND("x",Table8[[#This Row],['[4']]],1)+2,FIND("x",Table8[[#This Row],['[4']]],7)-(FIND("x",Table8[[#This Row],['[4']]],1)+2))</f>
        <v xml:space="preserve">620 </v>
      </c>
      <c r="R195" s="2" t="str">
        <f>RIGHT(Table8[[#This Row],['[4']]],LEN(Table8[[#This Row],['[4']]])-(FIND("x",Table8[[#This Row],['[4']]],7)+1))</f>
        <v>370</v>
      </c>
      <c r="S195" s="2"/>
      <c r="T195" s="2">
        <f t="shared" si="2"/>
        <v>7.7995999999999996E-2</v>
      </c>
    </row>
    <row r="196" spans="1:20" ht="30" x14ac:dyDescent="0.25">
      <c r="A196" s="31">
        <v>191</v>
      </c>
      <c r="B196" s="1" t="s">
        <v>1547</v>
      </c>
      <c r="C196" s="13" t="s">
        <v>18</v>
      </c>
      <c r="D196" s="13" t="s">
        <v>1581</v>
      </c>
      <c r="E196" s="13">
        <v>30</v>
      </c>
      <c r="F196" s="16">
        <v>3</v>
      </c>
      <c r="G196" s="16" t="s">
        <v>268</v>
      </c>
      <c r="H196" s="13" t="s">
        <v>1435</v>
      </c>
      <c r="I196" s="13" t="s">
        <v>72</v>
      </c>
      <c r="J196" s="13" t="s">
        <v>256</v>
      </c>
      <c r="K196" s="13" t="s">
        <v>142</v>
      </c>
      <c r="L196" s="13" t="s">
        <v>1546</v>
      </c>
      <c r="M196" s="13" t="s">
        <v>1437</v>
      </c>
      <c r="N196" s="13" t="s">
        <v>1438</v>
      </c>
      <c r="O196" s="1" t="s">
        <v>275</v>
      </c>
      <c r="P196" s="2" t="str">
        <f>LEFT(Table8[[#This Row],['[4']]],FIND(" ",Table8[[#This Row],['[4']]],1)-1)</f>
        <v>340</v>
      </c>
      <c r="Q196" s="2" t="str">
        <f>MID(Table8[[#This Row],['[4']]],FIND("x",Table8[[#This Row],['[4']]],1)+2,FIND("x",Table8[[#This Row],['[4']]],7)-(FIND("x",Table8[[#This Row],['[4']]],1)+2))</f>
        <v xml:space="preserve">620 </v>
      </c>
      <c r="R196" s="2" t="str">
        <f>RIGHT(Table8[[#This Row],['[4']]],LEN(Table8[[#This Row],['[4']]])-(FIND("x",Table8[[#This Row],['[4']]],7)+1))</f>
        <v>370</v>
      </c>
      <c r="S196" s="2"/>
      <c r="T196" s="2">
        <f t="shared" si="2"/>
        <v>7.7995999999999996E-2</v>
      </c>
    </row>
    <row r="197" spans="1:20" ht="30" x14ac:dyDescent="0.25">
      <c r="A197" s="31">
        <v>192</v>
      </c>
      <c r="B197" s="1" t="s">
        <v>1479</v>
      </c>
      <c r="C197" s="13" t="s">
        <v>8</v>
      </c>
      <c r="D197" s="13" t="s">
        <v>1924</v>
      </c>
      <c r="E197" s="13">
        <v>7</v>
      </c>
      <c r="F197" s="16">
        <v>1</v>
      </c>
      <c r="G197" s="16" t="s">
        <v>268</v>
      </c>
      <c r="H197" s="13" t="s">
        <v>1435</v>
      </c>
      <c r="I197" s="13" t="s">
        <v>72</v>
      </c>
      <c r="J197" s="13" t="s">
        <v>256</v>
      </c>
      <c r="K197" s="13" t="s">
        <v>142</v>
      </c>
      <c r="L197" s="13" t="s">
        <v>1546</v>
      </c>
      <c r="M197" s="13" t="s">
        <v>1437</v>
      </c>
      <c r="N197" s="13" t="s">
        <v>282</v>
      </c>
      <c r="O197" s="1" t="s">
        <v>275</v>
      </c>
      <c r="P197" s="2" t="str">
        <f>LEFT(Table8[[#This Row],['[4']]],FIND(" ",Table8[[#This Row],['[4']]],1)-1)</f>
        <v>600</v>
      </c>
      <c r="Q197" s="2" t="str">
        <f>MID(Table8[[#This Row],['[4']]],FIND("x",Table8[[#This Row],['[4']]],1)+2,FIND("x",Table8[[#This Row],['[4']]],7)-(FIND("x",Table8[[#This Row],['[4']]],1)+2))</f>
        <v xml:space="preserve">500 </v>
      </c>
      <c r="R197" s="2" t="str">
        <f>RIGHT(Table8[[#This Row],['[4']]],LEN(Table8[[#This Row],['[4']]])-(FIND("x",Table8[[#This Row],['[4']]],7)+1))</f>
        <v>800</v>
      </c>
      <c r="S197" s="2"/>
      <c r="T197" s="2">
        <f t="shared" si="2"/>
        <v>0.24</v>
      </c>
    </row>
    <row r="198" spans="1:20" ht="30" x14ac:dyDescent="0.25">
      <c r="A198" s="31">
        <v>193</v>
      </c>
      <c r="B198" s="1" t="s">
        <v>149</v>
      </c>
      <c r="C198" s="13" t="s">
        <v>7</v>
      </c>
      <c r="D198" s="13" t="s">
        <v>1843</v>
      </c>
      <c r="E198" s="13">
        <v>8</v>
      </c>
      <c r="F198" s="16">
        <v>1</v>
      </c>
      <c r="G198" s="16" t="s">
        <v>268</v>
      </c>
      <c r="H198" s="13" t="s">
        <v>1435</v>
      </c>
      <c r="I198" s="13" t="s">
        <v>72</v>
      </c>
      <c r="J198" s="13" t="s">
        <v>256</v>
      </c>
      <c r="K198" s="13" t="s">
        <v>142</v>
      </c>
      <c r="L198" s="13" t="s">
        <v>1546</v>
      </c>
      <c r="M198" s="13" t="s">
        <v>1437</v>
      </c>
      <c r="N198" s="13" t="s">
        <v>1438</v>
      </c>
      <c r="O198" s="1" t="s">
        <v>275</v>
      </c>
      <c r="P198" s="2" t="str">
        <f>LEFT(Table8[[#This Row],['[4']]],FIND(" ",Table8[[#This Row],['[4']]],1)-1)</f>
        <v>150</v>
      </c>
      <c r="Q198" s="2" t="str">
        <f>MID(Table8[[#This Row],['[4']]],FIND("x",Table8[[#This Row],['[4']]],1)+2,FIND("x",Table8[[#This Row],['[4']]],7)-(FIND("x",Table8[[#This Row],['[4']]],1)+2))</f>
        <v xml:space="preserve">400 </v>
      </c>
      <c r="R198" s="2" t="str">
        <f>RIGHT(Table8[[#This Row],['[4']]],LEN(Table8[[#This Row],['[4']]])-(FIND("x",Table8[[#This Row],['[4']]],7)+1))</f>
        <v>350</v>
      </c>
      <c r="S198" s="2"/>
      <c r="T198" s="2">
        <f t="shared" ref="T198:T261" si="3">P198*Q198*R198/1000000000</f>
        <v>2.1000000000000001E-2</v>
      </c>
    </row>
    <row r="199" spans="1:20" ht="30" x14ac:dyDescent="0.25">
      <c r="A199" s="31">
        <v>194</v>
      </c>
      <c r="B199" s="1" t="s">
        <v>77</v>
      </c>
      <c r="C199" s="13" t="s">
        <v>7</v>
      </c>
      <c r="D199" s="13" t="s">
        <v>536</v>
      </c>
      <c r="E199" s="13">
        <v>5</v>
      </c>
      <c r="F199" s="16">
        <v>1</v>
      </c>
      <c r="G199" s="16" t="s">
        <v>268</v>
      </c>
      <c r="H199" s="13" t="s">
        <v>1435</v>
      </c>
      <c r="I199" s="13" t="s">
        <v>72</v>
      </c>
      <c r="J199" s="13" t="s">
        <v>256</v>
      </c>
      <c r="K199" s="13" t="s">
        <v>142</v>
      </c>
      <c r="L199" s="13" t="s">
        <v>1546</v>
      </c>
      <c r="M199" s="13" t="s">
        <v>1437</v>
      </c>
      <c r="N199" s="13" t="s">
        <v>1438</v>
      </c>
      <c r="O199" s="1" t="s">
        <v>275</v>
      </c>
      <c r="P199" s="2" t="str">
        <f>LEFT(Table8[[#This Row],['[4']]],FIND(" ",Table8[[#This Row],['[4']]],1)-1)</f>
        <v>500</v>
      </c>
      <c r="Q199" s="2" t="str">
        <f>MID(Table8[[#This Row],['[4']]],FIND("x",Table8[[#This Row],['[4']]],1)+2,FIND("x",Table8[[#This Row],['[4']]],7)-(FIND("x",Table8[[#This Row],['[4']]],1)+2))</f>
        <v xml:space="preserve">500 </v>
      </c>
      <c r="R199" s="2" t="str">
        <f>RIGHT(Table8[[#This Row],['[4']]],LEN(Table8[[#This Row],['[4']]])-(FIND("x",Table8[[#This Row],['[4']]],7)+1))</f>
        <v>500</v>
      </c>
      <c r="S199" s="2"/>
      <c r="T199" s="2">
        <f t="shared" si="3"/>
        <v>0.125</v>
      </c>
    </row>
    <row r="200" spans="1:20" ht="30" x14ac:dyDescent="0.25">
      <c r="A200" s="31">
        <v>195</v>
      </c>
      <c r="B200" s="1" t="s">
        <v>1451</v>
      </c>
      <c r="C200" s="13" t="s">
        <v>11</v>
      </c>
      <c r="D200" s="13" t="s">
        <v>1581</v>
      </c>
      <c r="E200" s="13">
        <v>50</v>
      </c>
      <c r="F200" s="16">
        <v>4</v>
      </c>
      <c r="G200" s="16" t="s">
        <v>268</v>
      </c>
      <c r="H200" s="13" t="s">
        <v>1435</v>
      </c>
      <c r="I200" s="13" t="s">
        <v>72</v>
      </c>
      <c r="J200" s="13" t="s">
        <v>256</v>
      </c>
      <c r="K200" s="13" t="s">
        <v>142</v>
      </c>
      <c r="L200" s="13" t="s">
        <v>1546</v>
      </c>
      <c r="M200" s="13" t="s">
        <v>1437</v>
      </c>
      <c r="N200" s="13" t="s">
        <v>282</v>
      </c>
      <c r="O200" s="1" t="s">
        <v>275</v>
      </c>
      <c r="P200" s="2" t="str">
        <f>LEFT(Table8[[#This Row],['[4']]],FIND(" ",Table8[[#This Row],['[4']]],1)-1)</f>
        <v>340</v>
      </c>
      <c r="Q200" s="2" t="str">
        <f>MID(Table8[[#This Row],['[4']]],FIND("x",Table8[[#This Row],['[4']]],1)+2,FIND("x",Table8[[#This Row],['[4']]],7)-(FIND("x",Table8[[#This Row],['[4']]],1)+2))</f>
        <v xml:space="preserve">620 </v>
      </c>
      <c r="R200" s="2" t="str">
        <f>RIGHT(Table8[[#This Row],['[4']]],LEN(Table8[[#This Row],['[4']]])-(FIND("x",Table8[[#This Row],['[4']]],7)+1))</f>
        <v>370</v>
      </c>
      <c r="S200" s="2"/>
      <c r="T200" s="2">
        <f t="shared" si="3"/>
        <v>7.7995999999999996E-2</v>
      </c>
    </row>
    <row r="201" spans="1:20" ht="30" x14ac:dyDescent="0.25">
      <c r="A201" s="31">
        <v>196</v>
      </c>
      <c r="B201" s="1" t="s">
        <v>1125</v>
      </c>
      <c r="C201" s="13" t="s">
        <v>8</v>
      </c>
      <c r="D201" s="13" t="s">
        <v>1925</v>
      </c>
      <c r="E201" s="13">
        <v>10</v>
      </c>
      <c r="F201" s="16">
        <v>1</v>
      </c>
      <c r="G201" s="16" t="s">
        <v>268</v>
      </c>
      <c r="H201" s="13" t="s">
        <v>1435</v>
      </c>
      <c r="I201" s="13" t="s">
        <v>72</v>
      </c>
      <c r="J201" s="13" t="s">
        <v>187</v>
      </c>
      <c r="K201" s="13" t="s">
        <v>142</v>
      </c>
      <c r="L201" s="13" t="s">
        <v>1546</v>
      </c>
      <c r="M201" s="13" t="s">
        <v>1437</v>
      </c>
      <c r="N201" s="13" t="s">
        <v>282</v>
      </c>
      <c r="O201" s="1" t="s">
        <v>275</v>
      </c>
      <c r="P201" s="2" t="str">
        <f>LEFT(Table8[[#This Row],['[4']]],FIND(" ",Table8[[#This Row],['[4']]],1)-1)</f>
        <v>20</v>
      </c>
      <c r="Q201" s="2" t="str">
        <f>MID(Table8[[#This Row],['[4']]],FIND("x",Table8[[#This Row],['[4']]],1)+2,FIND("x",Table8[[#This Row],['[4']]],7)-(FIND("x",Table8[[#This Row],['[4']]],1)+2))</f>
        <v xml:space="preserve">1610 </v>
      </c>
      <c r="R201" s="2" t="str">
        <f>RIGHT(Table8[[#This Row],['[4']]],LEN(Table8[[#This Row],['[4']]])-(FIND("x",Table8[[#This Row],['[4']]],7)+1))</f>
        <v>740</v>
      </c>
      <c r="S201" s="2"/>
      <c r="T201" s="2">
        <f t="shared" si="3"/>
        <v>2.3827999999999998E-2</v>
      </c>
    </row>
    <row r="202" spans="1:20" ht="30" x14ac:dyDescent="0.25">
      <c r="A202" s="31">
        <v>197</v>
      </c>
      <c r="B202" s="1" t="s">
        <v>1479</v>
      </c>
      <c r="C202" s="13" t="s">
        <v>8</v>
      </c>
      <c r="D202" s="13" t="s">
        <v>1842</v>
      </c>
      <c r="E202" s="13">
        <v>7</v>
      </c>
      <c r="F202" s="16">
        <v>1</v>
      </c>
      <c r="G202" s="16" t="s">
        <v>268</v>
      </c>
      <c r="H202" s="13" t="s">
        <v>1435</v>
      </c>
      <c r="I202" s="13" t="s">
        <v>72</v>
      </c>
      <c r="J202" s="13" t="s">
        <v>187</v>
      </c>
      <c r="K202" s="13" t="s">
        <v>142</v>
      </c>
      <c r="L202" s="13" t="s">
        <v>1546</v>
      </c>
      <c r="M202" s="13" t="s">
        <v>1437</v>
      </c>
      <c r="N202" s="13" t="s">
        <v>282</v>
      </c>
      <c r="O202" s="1" t="s">
        <v>275</v>
      </c>
      <c r="P202" s="2" t="str">
        <f>LEFT(Table8[[#This Row],['[4']]],FIND(" ",Table8[[#This Row],['[4']]],1)-1)</f>
        <v>650</v>
      </c>
      <c r="Q202" s="2" t="str">
        <f>MID(Table8[[#This Row],['[4']]],FIND("x",Table8[[#This Row],['[4']]],1)+2,FIND("x",Table8[[#This Row],['[4']]],7)-(FIND("x",Table8[[#This Row],['[4']]],1)+2))</f>
        <v xml:space="preserve">720 </v>
      </c>
      <c r="R202" s="2" t="str">
        <f>RIGHT(Table8[[#This Row],['[4']]],LEN(Table8[[#This Row],['[4']]])-(FIND("x",Table8[[#This Row],['[4']]],7)+1))</f>
        <v>1000</v>
      </c>
      <c r="S202" s="2"/>
      <c r="T202" s="2">
        <f t="shared" si="3"/>
        <v>0.46800000000000003</v>
      </c>
    </row>
    <row r="203" spans="1:20" ht="30" x14ac:dyDescent="0.25">
      <c r="A203" s="31">
        <v>198</v>
      </c>
      <c r="B203" s="1" t="s">
        <v>149</v>
      </c>
      <c r="C203" s="13" t="s">
        <v>7</v>
      </c>
      <c r="D203" s="13" t="s">
        <v>1843</v>
      </c>
      <c r="E203" s="13">
        <v>8</v>
      </c>
      <c r="F203" s="16">
        <v>1</v>
      </c>
      <c r="G203" s="16" t="s">
        <v>268</v>
      </c>
      <c r="H203" s="13" t="s">
        <v>1435</v>
      </c>
      <c r="I203" s="13" t="s">
        <v>72</v>
      </c>
      <c r="J203" s="13" t="s">
        <v>187</v>
      </c>
      <c r="K203" s="13" t="s">
        <v>142</v>
      </c>
      <c r="L203" s="13" t="s">
        <v>1546</v>
      </c>
      <c r="M203" s="13" t="s">
        <v>1437</v>
      </c>
      <c r="N203" s="13" t="s">
        <v>1438</v>
      </c>
      <c r="O203" s="1" t="s">
        <v>275</v>
      </c>
      <c r="P203" s="2" t="str">
        <f>LEFT(Table8[[#This Row],['[4']]],FIND(" ",Table8[[#This Row],['[4']]],1)-1)</f>
        <v>150</v>
      </c>
      <c r="Q203" s="2" t="str">
        <f>MID(Table8[[#This Row],['[4']]],FIND("x",Table8[[#This Row],['[4']]],1)+2,FIND("x",Table8[[#This Row],['[4']]],7)-(FIND("x",Table8[[#This Row],['[4']]],1)+2))</f>
        <v xml:space="preserve">400 </v>
      </c>
      <c r="R203" s="2" t="str">
        <f>RIGHT(Table8[[#This Row],['[4']]],LEN(Table8[[#This Row],['[4']]])-(FIND("x",Table8[[#This Row],['[4']]],7)+1))</f>
        <v>350</v>
      </c>
      <c r="S203" s="2"/>
      <c r="T203" s="2">
        <f t="shared" si="3"/>
        <v>2.1000000000000001E-2</v>
      </c>
    </row>
    <row r="204" spans="1:20" ht="30" x14ac:dyDescent="0.25">
      <c r="A204" s="31">
        <v>199</v>
      </c>
      <c r="B204" s="1" t="s">
        <v>77</v>
      </c>
      <c r="C204" s="13" t="s">
        <v>7</v>
      </c>
      <c r="D204" s="13" t="s">
        <v>1926</v>
      </c>
      <c r="E204" s="13">
        <v>5</v>
      </c>
      <c r="F204" s="16">
        <v>1</v>
      </c>
      <c r="G204" s="16" t="s">
        <v>268</v>
      </c>
      <c r="H204" s="13" t="s">
        <v>1435</v>
      </c>
      <c r="I204" s="13" t="s">
        <v>72</v>
      </c>
      <c r="J204" s="13" t="s">
        <v>187</v>
      </c>
      <c r="K204" s="13" t="s">
        <v>142</v>
      </c>
      <c r="L204" s="13" t="s">
        <v>1546</v>
      </c>
      <c r="M204" s="13" t="s">
        <v>1437</v>
      </c>
      <c r="N204" s="13" t="s">
        <v>1438</v>
      </c>
      <c r="O204" s="1" t="s">
        <v>275</v>
      </c>
      <c r="P204" s="2" t="str">
        <f>LEFT(Table8[[#This Row],['[4']]],FIND(" ",Table8[[#This Row],['[4']]],1)-1)</f>
        <v>350</v>
      </c>
      <c r="Q204" s="2" t="str">
        <f>MID(Table8[[#This Row],['[4']]],FIND("x",Table8[[#This Row],['[4']]],1)+2,FIND("x",Table8[[#This Row],['[4']]],7)-(FIND("x",Table8[[#This Row],['[4']]],1)+2))</f>
        <v xml:space="preserve">400 </v>
      </c>
      <c r="R204" s="2" t="str">
        <f>RIGHT(Table8[[#This Row],['[4']]],LEN(Table8[[#This Row],['[4']]])-(FIND("x",Table8[[#This Row],['[4']]],7)+1))</f>
        <v>300</v>
      </c>
      <c r="S204" s="2"/>
      <c r="T204" s="2">
        <f t="shared" si="3"/>
        <v>4.2000000000000003E-2</v>
      </c>
    </row>
    <row r="205" spans="1:20" ht="30" x14ac:dyDescent="0.25">
      <c r="A205" s="31">
        <v>200</v>
      </c>
      <c r="B205" s="1" t="s">
        <v>1451</v>
      </c>
      <c r="C205" s="13" t="s">
        <v>11</v>
      </c>
      <c r="D205" s="13" t="s">
        <v>1581</v>
      </c>
      <c r="E205" s="13">
        <v>30</v>
      </c>
      <c r="F205" s="16">
        <v>10</v>
      </c>
      <c r="G205" s="16" t="s">
        <v>268</v>
      </c>
      <c r="H205" s="13" t="s">
        <v>1435</v>
      </c>
      <c r="I205" s="13" t="s">
        <v>72</v>
      </c>
      <c r="J205" s="13" t="s">
        <v>187</v>
      </c>
      <c r="K205" s="13" t="s">
        <v>142</v>
      </c>
      <c r="L205" s="13" t="s">
        <v>1546</v>
      </c>
      <c r="M205" s="13" t="s">
        <v>1437</v>
      </c>
      <c r="N205" s="13" t="s">
        <v>282</v>
      </c>
      <c r="O205" s="1" t="s">
        <v>275</v>
      </c>
      <c r="P205" s="2" t="str">
        <f>LEFT(Table8[[#This Row],['[4']]],FIND(" ",Table8[[#This Row],['[4']]],1)-1)</f>
        <v>340</v>
      </c>
      <c r="Q205" s="2" t="str">
        <f>MID(Table8[[#This Row],['[4']]],FIND("x",Table8[[#This Row],['[4']]],1)+2,FIND("x",Table8[[#This Row],['[4']]],7)-(FIND("x",Table8[[#This Row],['[4']]],1)+2))</f>
        <v xml:space="preserve">620 </v>
      </c>
      <c r="R205" s="2" t="str">
        <f>RIGHT(Table8[[#This Row],['[4']]],LEN(Table8[[#This Row],['[4']]])-(FIND("x",Table8[[#This Row],['[4']]],7)+1))</f>
        <v>370</v>
      </c>
      <c r="S205" s="2"/>
      <c r="T205" s="2">
        <f t="shared" si="3"/>
        <v>7.7995999999999996E-2</v>
      </c>
    </row>
    <row r="206" spans="1:20" ht="30" x14ac:dyDescent="0.25">
      <c r="A206" s="31">
        <v>201</v>
      </c>
      <c r="B206" s="1" t="s">
        <v>77</v>
      </c>
      <c r="C206" s="13" t="s">
        <v>7</v>
      </c>
      <c r="D206" s="13" t="s">
        <v>1927</v>
      </c>
      <c r="E206" s="13">
        <v>5</v>
      </c>
      <c r="F206" s="16">
        <v>1</v>
      </c>
      <c r="G206" s="16" t="s">
        <v>268</v>
      </c>
      <c r="H206" s="13" t="s">
        <v>1435</v>
      </c>
      <c r="I206" s="13" t="s">
        <v>72</v>
      </c>
      <c r="J206" s="13" t="s">
        <v>262</v>
      </c>
      <c r="K206" s="13" t="s">
        <v>142</v>
      </c>
      <c r="L206" s="13" t="s">
        <v>1546</v>
      </c>
      <c r="M206" s="13" t="s">
        <v>1437</v>
      </c>
      <c r="N206" s="13" t="s">
        <v>1438</v>
      </c>
      <c r="O206" s="1" t="s">
        <v>275</v>
      </c>
      <c r="P206" s="2" t="str">
        <f>LEFT(Table8[[#This Row],['[4']]],FIND(" ",Table8[[#This Row],['[4']]],1)-1)</f>
        <v>400</v>
      </c>
      <c r="Q206" s="2" t="str">
        <f>MID(Table8[[#This Row],['[4']]],FIND("x",Table8[[#This Row],['[4']]],1)+2,FIND("x",Table8[[#This Row],['[4']]],7)-(FIND("x",Table8[[#This Row],['[4']]],1)+2))</f>
        <v xml:space="preserve">560 </v>
      </c>
      <c r="R206" s="2" t="str">
        <f>RIGHT(Table8[[#This Row],['[4']]],LEN(Table8[[#This Row],['[4']]])-(FIND("x",Table8[[#This Row],['[4']]],7)+1))</f>
        <v>390</v>
      </c>
      <c r="S206" s="2"/>
      <c r="T206" s="2">
        <f t="shared" si="3"/>
        <v>8.7359999999999993E-2</v>
      </c>
    </row>
    <row r="207" spans="1:20" ht="30" x14ac:dyDescent="0.25">
      <c r="A207" s="31">
        <v>202</v>
      </c>
      <c r="B207" s="1" t="s">
        <v>1548</v>
      </c>
      <c r="C207" s="13" t="s">
        <v>14</v>
      </c>
      <c r="D207" s="13" t="s">
        <v>1914</v>
      </c>
      <c r="E207" s="13">
        <v>40</v>
      </c>
      <c r="F207" s="16">
        <v>1</v>
      </c>
      <c r="G207" s="16" t="s">
        <v>268</v>
      </c>
      <c r="H207" s="13" t="s">
        <v>1435</v>
      </c>
      <c r="I207" s="13" t="s">
        <v>72</v>
      </c>
      <c r="J207" s="13" t="s">
        <v>262</v>
      </c>
      <c r="K207" s="13" t="s">
        <v>142</v>
      </c>
      <c r="L207" s="13" t="s">
        <v>1546</v>
      </c>
      <c r="M207" s="13" t="s">
        <v>1437</v>
      </c>
      <c r="N207" s="13" t="s">
        <v>282</v>
      </c>
      <c r="O207" s="1" t="s">
        <v>275</v>
      </c>
      <c r="P207" s="2" t="str">
        <f>LEFT(Table8[[#This Row],['[4']]],FIND(" ",Table8[[#This Row],['[4']]],1)-1)</f>
        <v>450</v>
      </c>
      <c r="Q207" s="2" t="str">
        <f>MID(Table8[[#This Row],['[4']]],FIND("x",Table8[[#This Row],['[4']]],1)+2,FIND("x",Table8[[#This Row],['[4']]],7)-(FIND("x",Table8[[#This Row],['[4']]],1)+2))</f>
        <v xml:space="preserve">450 </v>
      </c>
      <c r="R207" s="2" t="str">
        <f>RIGHT(Table8[[#This Row],['[4']]],LEN(Table8[[#This Row],['[4']]])-(FIND("x",Table8[[#This Row],['[4']]],7)+1))</f>
        <v>600</v>
      </c>
      <c r="S207" s="2"/>
      <c r="T207" s="2">
        <f t="shared" si="3"/>
        <v>0.1215</v>
      </c>
    </row>
    <row r="208" spans="1:20" ht="30" x14ac:dyDescent="0.25">
      <c r="A208" s="31">
        <v>203</v>
      </c>
      <c r="B208" s="1" t="s">
        <v>149</v>
      </c>
      <c r="C208" s="13" t="s">
        <v>7</v>
      </c>
      <c r="D208" s="13" t="s">
        <v>1843</v>
      </c>
      <c r="E208" s="13">
        <v>8</v>
      </c>
      <c r="F208" s="16">
        <v>1</v>
      </c>
      <c r="G208" s="16" t="s">
        <v>268</v>
      </c>
      <c r="H208" s="13" t="s">
        <v>1435</v>
      </c>
      <c r="I208" s="13" t="s">
        <v>72</v>
      </c>
      <c r="J208" s="13" t="s">
        <v>262</v>
      </c>
      <c r="K208" s="13" t="s">
        <v>142</v>
      </c>
      <c r="L208" s="13" t="s">
        <v>1546</v>
      </c>
      <c r="M208" s="13" t="s">
        <v>1437</v>
      </c>
      <c r="N208" s="13" t="s">
        <v>1438</v>
      </c>
      <c r="O208" s="1" t="s">
        <v>275</v>
      </c>
      <c r="P208" s="2" t="str">
        <f>LEFT(Table8[[#This Row],['[4']]],FIND(" ",Table8[[#This Row],['[4']]],1)-1)</f>
        <v>150</v>
      </c>
      <c r="Q208" s="2" t="str">
        <f>MID(Table8[[#This Row],['[4']]],FIND("x",Table8[[#This Row],['[4']]],1)+2,FIND("x",Table8[[#This Row],['[4']]],7)-(FIND("x",Table8[[#This Row],['[4']]],1)+2))</f>
        <v xml:space="preserve">400 </v>
      </c>
      <c r="R208" s="2" t="str">
        <f>RIGHT(Table8[[#This Row],['[4']]],LEN(Table8[[#This Row],['[4']]])-(FIND("x",Table8[[#This Row],['[4']]],7)+1))</f>
        <v>350</v>
      </c>
      <c r="S208" s="2"/>
      <c r="T208" s="2">
        <f t="shared" si="3"/>
        <v>2.1000000000000001E-2</v>
      </c>
    </row>
    <row r="209" spans="1:20" ht="30" x14ac:dyDescent="0.25">
      <c r="A209" s="31">
        <v>204</v>
      </c>
      <c r="B209" s="1" t="s">
        <v>1451</v>
      </c>
      <c r="C209" s="13" t="s">
        <v>11</v>
      </c>
      <c r="D209" s="13" t="s">
        <v>1581</v>
      </c>
      <c r="E209" s="13">
        <v>30</v>
      </c>
      <c r="F209" s="16">
        <v>3</v>
      </c>
      <c r="G209" s="16" t="s">
        <v>268</v>
      </c>
      <c r="H209" s="13" t="s">
        <v>1435</v>
      </c>
      <c r="I209" s="13" t="s">
        <v>72</v>
      </c>
      <c r="J209" s="13" t="s">
        <v>187</v>
      </c>
      <c r="K209" s="13" t="s">
        <v>142</v>
      </c>
      <c r="L209" s="13" t="s">
        <v>1546</v>
      </c>
      <c r="M209" s="13" t="s">
        <v>1437</v>
      </c>
      <c r="N209" s="13" t="s">
        <v>282</v>
      </c>
      <c r="O209" s="1" t="s">
        <v>275</v>
      </c>
      <c r="P209" s="2" t="str">
        <f>LEFT(Table8[[#This Row],['[4']]],FIND(" ",Table8[[#This Row],['[4']]],1)-1)</f>
        <v>340</v>
      </c>
      <c r="Q209" s="2" t="str">
        <f>MID(Table8[[#This Row],['[4']]],FIND("x",Table8[[#This Row],['[4']]],1)+2,FIND("x",Table8[[#This Row],['[4']]],7)-(FIND("x",Table8[[#This Row],['[4']]],1)+2))</f>
        <v xml:space="preserve">620 </v>
      </c>
      <c r="R209" s="2" t="str">
        <f>RIGHT(Table8[[#This Row],['[4']]],LEN(Table8[[#This Row],['[4']]])-(FIND("x",Table8[[#This Row],['[4']]],7)+1))</f>
        <v>370</v>
      </c>
      <c r="S209" s="2"/>
      <c r="T209" s="2">
        <f t="shared" si="3"/>
        <v>7.7995999999999996E-2</v>
      </c>
    </row>
    <row r="210" spans="1:20" ht="30" x14ac:dyDescent="0.25">
      <c r="A210" s="31">
        <v>205</v>
      </c>
      <c r="B210" s="1" t="s">
        <v>1479</v>
      </c>
      <c r="C210" s="13" t="s">
        <v>8</v>
      </c>
      <c r="D210" s="13" t="s">
        <v>1842</v>
      </c>
      <c r="E210" s="13">
        <v>7</v>
      </c>
      <c r="F210" s="16">
        <v>1</v>
      </c>
      <c r="G210" s="16" t="s">
        <v>268</v>
      </c>
      <c r="H210" s="13" t="s">
        <v>1435</v>
      </c>
      <c r="I210" s="13" t="s">
        <v>72</v>
      </c>
      <c r="J210" s="13" t="s">
        <v>199</v>
      </c>
      <c r="K210" s="13" t="s">
        <v>142</v>
      </c>
      <c r="L210" s="13" t="s">
        <v>1546</v>
      </c>
      <c r="M210" s="13" t="s">
        <v>1437</v>
      </c>
      <c r="N210" s="13" t="s">
        <v>282</v>
      </c>
      <c r="O210" s="1" t="s">
        <v>275</v>
      </c>
      <c r="P210" s="2" t="str">
        <f>LEFT(Table8[[#This Row],['[4']]],FIND(" ",Table8[[#This Row],['[4']]],1)-1)</f>
        <v>650</v>
      </c>
      <c r="Q210" s="2" t="str">
        <f>MID(Table8[[#This Row],['[4']]],FIND("x",Table8[[#This Row],['[4']]],1)+2,FIND("x",Table8[[#This Row],['[4']]],7)-(FIND("x",Table8[[#This Row],['[4']]],1)+2))</f>
        <v xml:space="preserve">720 </v>
      </c>
      <c r="R210" s="2" t="str">
        <f>RIGHT(Table8[[#This Row],['[4']]],LEN(Table8[[#This Row],['[4']]])-(FIND("x",Table8[[#This Row],['[4']]],7)+1))</f>
        <v>1000</v>
      </c>
      <c r="S210" s="2"/>
      <c r="T210" s="2">
        <f t="shared" si="3"/>
        <v>0.46800000000000003</v>
      </c>
    </row>
    <row r="211" spans="1:20" ht="30" x14ac:dyDescent="0.25">
      <c r="A211" s="31">
        <v>206</v>
      </c>
      <c r="B211" s="1" t="s">
        <v>149</v>
      </c>
      <c r="C211" s="13" t="s">
        <v>7</v>
      </c>
      <c r="D211" s="13" t="s">
        <v>1843</v>
      </c>
      <c r="E211" s="13">
        <v>8</v>
      </c>
      <c r="F211" s="16">
        <v>1</v>
      </c>
      <c r="G211" s="16" t="s">
        <v>268</v>
      </c>
      <c r="H211" s="13" t="s">
        <v>1435</v>
      </c>
      <c r="I211" s="13" t="s">
        <v>72</v>
      </c>
      <c r="J211" s="13" t="s">
        <v>199</v>
      </c>
      <c r="K211" s="13" t="s">
        <v>142</v>
      </c>
      <c r="L211" s="13" t="s">
        <v>1546</v>
      </c>
      <c r="M211" s="13" t="s">
        <v>1437</v>
      </c>
      <c r="N211" s="13" t="s">
        <v>1438</v>
      </c>
      <c r="O211" s="1" t="s">
        <v>275</v>
      </c>
      <c r="P211" s="2" t="str">
        <f>LEFT(Table8[[#This Row],['[4']]],FIND(" ",Table8[[#This Row],['[4']]],1)-1)</f>
        <v>150</v>
      </c>
      <c r="Q211" s="2" t="str">
        <f>MID(Table8[[#This Row],['[4']]],FIND("x",Table8[[#This Row],['[4']]],1)+2,FIND("x",Table8[[#This Row],['[4']]],7)-(FIND("x",Table8[[#This Row],['[4']]],1)+2))</f>
        <v xml:space="preserve">400 </v>
      </c>
      <c r="R211" s="2" t="str">
        <f>RIGHT(Table8[[#This Row],['[4']]],LEN(Table8[[#This Row],['[4']]])-(FIND("x",Table8[[#This Row],['[4']]],7)+1))</f>
        <v>350</v>
      </c>
      <c r="S211" s="2"/>
      <c r="T211" s="2">
        <f t="shared" si="3"/>
        <v>2.1000000000000001E-2</v>
      </c>
    </row>
    <row r="212" spans="1:20" ht="30" x14ac:dyDescent="0.25">
      <c r="A212" s="31">
        <v>207</v>
      </c>
      <c r="B212" s="1" t="s">
        <v>1451</v>
      </c>
      <c r="C212" s="13" t="s">
        <v>11</v>
      </c>
      <c r="D212" s="13" t="s">
        <v>1581</v>
      </c>
      <c r="E212" s="13">
        <v>30</v>
      </c>
      <c r="F212" s="16">
        <v>10</v>
      </c>
      <c r="G212" s="16" t="s">
        <v>268</v>
      </c>
      <c r="H212" s="13" t="s">
        <v>1435</v>
      </c>
      <c r="I212" s="13" t="s">
        <v>72</v>
      </c>
      <c r="J212" s="13" t="s">
        <v>187</v>
      </c>
      <c r="K212" s="13" t="s">
        <v>142</v>
      </c>
      <c r="L212" s="13" t="s">
        <v>1546</v>
      </c>
      <c r="M212" s="13" t="s">
        <v>1437</v>
      </c>
      <c r="N212" s="13" t="s">
        <v>282</v>
      </c>
      <c r="O212" s="1" t="s">
        <v>275</v>
      </c>
      <c r="P212" s="2" t="str">
        <f>LEFT(Table8[[#This Row],['[4']]],FIND(" ",Table8[[#This Row],['[4']]],1)-1)</f>
        <v>340</v>
      </c>
      <c r="Q212" s="2" t="str">
        <f>MID(Table8[[#This Row],['[4']]],FIND("x",Table8[[#This Row],['[4']]],1)+2,FIND("x",Table8[[#This Row],['[4']]],7)-(FIND("x",Table8[[#This Row],['[4']]],1)+2))</f>
        <v xml:space="preserve">620 </v>
      </c>
      <c r="R212" s="2" t="str">
        <f>RIGHT(Table8[[#This Row],['[4']]],LEN(Table8[[#This Row],['[4']]])-(FIND("x",Table8[[#This Row],['[4']]],7)+1))</f>
        <v>370</v>
      </c>
      <c r="S212" s="2"/>
      <c r="T212" s="2">
        <f t="shared" si="3"/>
        <v>7.7995999999999996E-2</v>
      </c>
    </row>
    <row r="213" spans="1:20" ht="30" x14ac:dyDescent="0.25">
      <c r="A213" s="31">
        <v>208</v>
      </c>
      <c r="B213" s="1" t="s">
        <v>77</v>
      </c>
      <c r="C213" s="13" t="s">
        <v>7</v>
      </c>
      <c r="D213" s="13" t="s">
        <v>1927</v>
      </c>
      <c r="E213" s="13">
        <v>5</v>
      </c>
      <c r="F213" s="16">
        <v>1</v>
      </c>
      <c r="G213" s="16" t="s">
        <v>268</v>
      </c>
      <c r="H213" s="13" t="s">
        <v>1435</v>
      </c>
      <c r="I213" s="13" t="s">
        <v>72</v>
      </c>
      <c r="J213" s="13" t="s">
        <v>262</v>
      </c>
      <c r="K213" s="13" t="s">
        <v>142</v>
      </c>
      <c r="L213" s="13" t="s">
        <v>1546</v>
      </c>
      <c r="M213" s="13" t="s">
        <v>1437</v>
      </c>
      <c r="N213" s="13" t="s">
        <v>282</v>
      </c>
      <c r="O213" s="1" t="s">
        <v>275</v>
      </c>
      <c r="P213" s="2" t="str">
        <f>LEFT(Table8[[#This Row],['[4']]],FIND(" ",Table8[[#This Row],['[4']]],1)-1)</f>
        <v>400</v>
      </c>
      <c r="Q213" s="2" t="str">
        <f>MID(Table8[[#This Row],['[4']]],FIND("x",Table8[[#This Row],['[4']]],1)+2,FIND("x",Table8[[#This Row],['[4']]],7)-(FIND("x",Table8[[#This Row],['[4']]],1)+2))</f>
        <v xml:space="preserve">560 </v>
      </c>
      <c r="R213" s="2" t="str">
        <f>RIGHT(Table8[[#This Row],['[4']]],LEN(Table8[[#This Row],['[4']]])-(FIND("x",Table8[[#This Row],['[4']]],7)+1))</f>
        <v>390</v>
      </c>
      <c r="S213" s="2"/>
      <c r="T213" s="2">
        <f t="shared" si="3"/>
        <v>8.7359999999999993E-2</v>
      </c>
    </row>
    <row r="214" spans="1:20" ht="30" x14ac:dyDescent="0.25">
      <c r="A214" s="31">
        <v>209</v>
      </c>
      <c r="B214" s="1" t="s">
        <v>1549</v>
      </c>
      <c r="C214" s="13" t="s">
        <v>8</v>
      </c>
      <c r="D214" s="13" t="s">
        <v>1928</v>
      </c>
      <c r="E214" s="13">
        <v>5</v>
      </c>
      <c r="F214" s="16">
        <v>4</v>
      </c>
      <c r="G214" s="16" t="s">
        <v>268</v>
      </c>
      <c r="H214" s="13" t="s">
        <v>1435</v>
      </c>
      <c r="I214" s="13" t="s">
        <v>72</v>
      </c>
      <c r="J214" s="13" t="s">
        <v>892</v>
      </c>
      <c r="K214" s="13" t="s">
        <v>142</v>
      </c>
      <c r="L214" s="13" t="s">
        <v>1538</v>
      </c>
      <c r="M214" s="13" t="s">
        <v>1437</v>
      </c>
      <c r="N214" s="13" t="s">
        <v>282</v>
      </c>
      <c r="O214" s="1" t="s">
        <v>275</v>
      </c>
      <c r="P214" s="2" t="str">
        <f>LEFT(Table8[[#This Row],['[4']]],FIND(" ",Table8[[#This Row],['[4']]],1)-1)</f>
        <v>300</v>
      </c>
      <c r="Q214" s="2" t="str">
        <f>MID(Table8[[#This Row],['[4']]],FIND("x",Table8[[#This Row],['[4']]],1)+2,FIND("x",Table8[[#This Row],['[4']]],7)-(FIND("x",Table8[[#This Row],['[4']]],1)+2))</f>
        <v xml:space="preserve">1200 </v>
      </c>
      <c r="R214" s="2" t="str">
        <f>RIGHT(Table8[[#This Row],['[4']]],LEN(Table8[[#This Row],['[4']]])-(FIND("x",Table8[[#This Row],['[4']]],7)+1))</f>
        <v>2000</v>
      </c>
      <c r="S214" s="2"/>
      <c r="T214" s="2">
        <f t="shared" si="3"/>
        <v>0.72</v>
      </c>
    </row>
    <row r="215" spans="1:20" ht="30" x14ac:dyDescent="0.25">
      <c r="A215" s="31">
        <v>210</v>
      </c>
      <c r="B215" s="1" t="s">
        <v>1474</v>
      </c>
      <c r="C215" s="13" t="s">
        <v>8</v>
      </c>
      <c r="D215" s="13" t="s">
        <v>1859</v>
      </c>
      <c r="E215" s="13">
        <v>5</v>
      </c>
      <c r="F215" s="16">
        <v>32</v>
      </c>
      <c r="G215" s="16" t="s">
        <v>268</v>
      </c>
      <c r="H215" s="13" t="s">
        <v>1435</v>
      </c>
      <c r="I215" s="13" t="s">
        <v>72</v>
      </c>
      <c r="J215" s="13" t="s">
        <v>892</v>
      </c>
      <c r="K215" s="13" t="s">
        <v>142</v>
      </c>
      <c r="L215" s="13" t="s">
        <v>1503</v>
      </c>
      <c r="M215" s="13" t="s">
        <v>1437</v>
      </c>
      <c r="N215" s="13" t="s">
        <v>282</v>
      </c>
      <c r="O215" s="1" t="s">
        <v>275</v>
      </c>
      <c r="P215" s="2" t="str">
        <f>LEFT(Table8[[#This Row],['[4']]],FIND(" ",Table8[[#This Row],['[4']]],1)-1)</f>
        <v>500</v>
      </c>
      <c r="Q215" s="2" t="str">
        <f>MID(Table8[[#This Row],['[4']]],FIND("x",Table8[[#This Row],['[4']]],1)+2,FIND("x",Table8[[#This Row],['[4']]],7)-(FIND("x",Table8[[#This Row],['[4']]],1)+2))</f>
        <v xml:space="preserve">530 </v>
      </c>
      <c r="R215" s="2" t="str">
        <f>RIGHT(Table8[[#This Row],['[4']]],LEN(Table8[[#This Row],['[4']]])-(FIND("x",Table8[[#This Row],['[4']]],7)+1))</f>
        <v>850</v>
      </c>
      <c r="S215" s="2"/>
      <c r="T215" s="2">
        <f t="shared" si="3"/>
        <v>0.22525000000000001</v>
      </c>
    </row>
    <row r="216" spans="1:20" ht="30" x14ac:dyDescent="0.25">
      <c r="A216" s="31">
        <v>211</v>
      </c>
      <c r="B216" s="1" t="s">
        <v>211</v>
      </c>
      <c r="C216" s="13" t="s">
        <v>9</v>
      </c>
      <c r="D216" s="13" t="s">
        <v>1929</v>
      </c>
      <c r="E216" s="13">
        <v>15</v>
      </c>
      <c r="F216" s="16">
        <v>1</v>
      </c>
      <c r="G216" s="16" t="s">
        <v>268</v>
      </c>
      <c r="H216" s="13" t="s">
        <v>1435</v>
      </c>
      <c r="I216" s="13" t="s">
        <v>72</v>
      </c>
      <c r="J216" s="13" t="s">
        <v>892</v>
      </c>
      <c r="K216" s="13" t="s">
        <v>142</v>
      </c>
      <c r="L216" s="13" t="s">
        <v>1538</v>
      </c>
      <c r="M216" s="13" t="s">
        <v>1437</v>
      </c>
      <c r="N216" s="13" t="s">
        <v>282</v>
      </c>
      <c r="O216" s="1" t="s">
        <v>275</v>
      </c>
      <c r="P216" s="2" t="str">
        <f>LEFT(Table8[[#This Row],['[4']]],FIND(" ",Table8[[#This Row],['[4']]],1)-1)</f>
        <v>100</v>
      </c>
      <c r="Q216" s="2" t="str">
        <f>MID(Table8[[#This Row],['[4']]],FIND("x",Table8[[#This Row],['[4']]],1)+2,FIND("x",Table8[[#This Row],['[4']]],7)-(FIND("x",Table8[[#This Row],['[4']]],1)+2))</f>
        <v xml:space="preserve">2000 </v>
      </c>
      <c r="R216" s="2" t="str">
        <f>RIGHT(Table8[[#This Row],['[4']]],LEN(Table8[[#This Row],['[4']]])-(FIND("x",Table8[[#This Row],['[4']]],7)+1))</f>
        <v>1000</v>
      </c>
      <c r="S216" s="2"/>
      <c r="T216" s="2">
        <f t="shared" si="3"/>
        <v>0.2</v>
      </c>
    </row>
    <row r="217" spans="1:20" ht="30" x14ac:dyDescent="0.25">
      <c r="A217" s="31">
        <v>212</v>
      </c>
      <c r="B217" s="1" t="s">
        <v>1451</v>
      </c>
      <c r="C217" s="13" t="s">
        <v>10</v>
      </c>
      <c r="D217" s="13" t="s">
        <v>1581</v>
      </c>
      <c r="E217" s="13">
        <v>100</v>
      </c>
      <c r="F217" s="16">
        <v>10</v>
      </c>
      <c r="G217" s="16" t="s">
        <v>268</v>
      </c>
      <c r="H217" s="13" t="s">
        <v>1435</v>
      </c>
      <c r="I217" s="13" t="s">
        <v>72</v>
      </c>
      <c r="J217" s="13" t="s">
        <v>892</v>
      </c>
      <c r="K217" s="13" t="s">
        <v>142</v>
      </c>
      <c r="L217" s="13" t="s">
        <v>1538</v>
      </c>
      <c r="M217" s="13" t="s">
        <v>1437</v>
      </c>
      <c r="N217" s="13" t="s">
        <v>282</v>
      </c>
      <c r="O217" s="1" t="s">
        <v>275</v>
      </c>
      <c r="P217" s="2" t="str">
        <f>LEFT(Table8[[#This Row],['[4']]],FIND(" ",Table8[[#This Row],['[4']]],1)-1)</f>
        <v>340</v>
      </c>
      <c r="Q217" s="2" t="str">
        <f>MID(Table8[[#This Row],['[4']]],FIND("x",Table8[[#This Row],['[4']]],1)+2,FIND("x",Table8[[#This Row],['[4']]],7)-(FIND("x",Table8[[#This Row],['[4']]],1)+2))</f>
        <v xml:space="preserve">620 </v>
      </c>
      <c r="R217" s="2" t="str">
        <f>RIGHT(Table8[[#This Row],['[4']]],LEN(Table8[[#This Row],['[4']]])-(FIND("x",Table8[[#This Row],['[4']]],7)+1))</f>
        <v>370</v>
      </c>
      <c r="S217" s="2"/>
      <c r="T217" s="2">
        <f t="shared" si="3"/>
        <v>7.7995999999999996E-2</v>
      </c>
    </row>
    <row r="218" spans="1:20" ht="30" x14ac:dyDescent="0.25">
      <c r="A218" s="31">
        <v>213</v>
      </c>
      <c r="B218" s="1" t="s">
        <v>1445</v>
      </c>
      <c r="C218" s="13" t="s">
        <v>12</v>
      </c>
      <c r="D218" s="13" t="s">
        <v>1581</v>
      </c>
      <c r="E218" s="13">
        <v>30</v>
      </c>
      <c r="F218" s="16">
        <v>15</v>
      </c>
      <c r="G218" s="16" t="s">
        <v>268</v>
      </c>
      <c r="H218" s="13" t="s">
        <v>1435</v>
      </c>
      <c r="I218" s="13" t="s">
        <v>72</v>
      </c>
      <c r="J218" s="13" t="s">
        <v>928</v>
      </c>
      <c r="K218" s="13" t="s">
        <v>142</v>
      </c>
      <c r="L218" s="13" t="s">
        <v>257</v>
      </c>
      <c r="M218" s="13" t="s">
        <v>1437</v>
      </c>
      <c r="N218" s="13" t="s">
        <v>1467</v>
      </c>
      <c r="O218" s="1" t="s">
        <v>275</v>
      </c>
      <c r="P218" s="2" t="str">
        <f>LEFT(Table8[[#This Row],['[4']]],FIND(" ",Table8[[#This Row],['[4']]],1)-1)</f>
        <v>340</v>
      </c>
      <c r="Q218" s="2" t="str">
        <f>MID(Table8[[#This Row],['[4']]],FIND("x",Table8[[#This Row],['[4']]],1)+2,FIND("x",Table8[[#This Row],['[4']]],7)-(FIND("x",Table8[[#This Row],['[4']]],1)+2))</f>
        <v xml:space="preserve">620 </v>
      </c>
      <c r="R218" s="2" t="str">
        <f>RIGHT(Table8[[#This Row],['[4']]],LEN(Table8[[#This Row],['[4']]])-(FIND("x",Table8[[#This Row],['[4']]],7)+1))</f>
        <v>370</v>
      </c>
      <c r="S218" s="2"/>
      <c r="T218" s="2">
        <f t="shared" si="3"/>
        <v>7.7995999999999996E-2</v>
      </c>
    </row>
    <row r="219" spans="1:20" ht="30" x14ac:dyDescent="0.25">
      <c r="A219" s="31">
        <v>214</v>
      </c>
      <c r="B219" s="1" t="s">
        <v>1548</v>
      </c>
      <c r="C219" s="13" t="s">
        <v>14</v>
      </c>
      <c r="D219" s="13" t="s">
        <v>1930</v>
      </c>
      <c r="E219" s="13">
        <v>40</v>
      </c>
      <c r="F219" s="16">
        <v>1</v>
      </c>
      <c r="G219" s="16" t="s">
        <v>268</v>
      </c>
      <c r="H219" s="13" t="s">
        <v>1435</v>
      </c>
      <c r="I219" s="13" t="s">
        <v>72</v>
      </c>
      <c r="J219" s="13" t="s">
        <v>928</v>
      </c>
      <c r="K219" s="13" t="s">
        <v>142</v>
      </c>
      <c r="L219" s="13" t="s">
        <v>257</v>
      </c>
      <c r="M219" s="13" t="s">
        <v>1437</v>
      </c>
      <c r="N219" s="13" t="s">
        <v>282</v>
      </c>
      <c r="O219" s="1" t="s">
        <v>275</v>
      </c>
      <c r="P219" s="2" t="str">
        <f>LEFT(Table8[[#This Row],['[4']]],FIND(" ",Table8[[#This Row],['[4']]],1)-1)</f>
        <v>500</v>
      </c>
      <c r="Q219" s="2" t="str">
        <f>MID(Table8[[#This Row],['[4']]],FIND("x",Table8[[#This Row],['[4']]],1)+2,FIND("x",Table8[[#This Row],['[4']]],7)-(FIND("x",Table8[[#This Row],['[4']]],1)+2))</f>
        <v xml:space="preserve">500 </v>
      </c>
      <c r="R219" s="2" t="str">
        <f>RIGHT(Table8[[#This Row],['[4']]],LEN(Table8[[#This Row],['[4']]])-(FIND("x",Table8[[#This Row],['[4']]],7)+1))</f>
        <v>1500</v>
      </c>
      <c r="S219" s="2"/>
      <c r="T219" s="2">
        <f t="shared" si="3"/>
        <v>0.375</v>
      </c>
    </row>
    <row r="220" spans="1:20" ht="30" x14ac:dyDescent="0.25">
      <c r="A220" s="31">
        <v>215</v>
      </c>
      <c r="B220" s="1" t="s">
        <v>1479</v>
      </c>
      <c r="C220" s="13" t="s">
        <v>8</v>
      </c>
      <c r="D220" s="13" t="s">
        <v>1842</v>
      </c>
      <c r="E220" s="13">
        <v>7</v>
      </c>
      <c r="F220" s="16">
        <v>2</v>
      </c>
      <c r="G220" s="16" t="s">
        <v>268</v>
      </c>
      <c r="H220" s="13" t="s">
        <v>1435</v>
      </c>
      <c r="I220" s="13" t="s">
        <v>72</v>
      </c>
      <c r="J220" s="13" t="s">
        <v>928</v>
      </c>
      <c r="K220" s="13" t="s">
        <v>142</v>
      </c>
      <c r="L220" s="13" t="s">
        <v>1503</v>
      </c>
      <c r="M220" s="13" t="s">
        <v>1437</v>
      </c>
      <c r="N220" s="13" t="s">
        <v>282</v>
      </c>
      <c r="O220" s="1" t="s">
        <v>275</v>
      </c>
      <c r="P220" s="2" t="str">
        <f>LEFT(Table8[[#This Row],['[4']]],FIND(" ",Table8[[#This Row],['[4']]],1)-1)</f>
        <v>650</v>
      </c>
      <c r="Q220" s="2" t="str">
        <f>MID(Table8[[#This Row],['[4']]],FIND("x",Table8[[#This Row],['[4']]],1)+2,FIND("x",Table8[[#This Row],['[4']]],7)-(FIND("x",Table8[[#This Row],['[4']]],1)+2))</f>
        <v xml:space="preserve">720 </v>
      </c>
      <c r="R220" s="2" t="str">
        <f>RIGHT(Table8[[#This Row],['[4']]],LEN(Table8[[#This Row],['[4']]])-(FIND("x",Table8[[#This Row],['[4']]],7)+1))</f>
        <v>1000</v>
      </c>
      <c r="S220" s="2"/>
      <c r="T220" s="2">
        <f t="shared" si="3"/>
        <v>0.46800000000000003</v>
      </c>
    </row>
    <row r="221" spans="1:20" ht="30" x14ac:dyDescent="0.25">
      <c r="A221" s="31">
        <v>216</v>
      </c>
      <c r="B221" s="1" t="s">
        <v>77</v>
      </c>
      <c r="C221" s="13" t="s">
        <v>7</v>
      </c>
      <c r="D221" s="13" t="s">
        <v>1927</v>
      </c>
      <c r="E221" s="13">
        <v>5</v>
      </c>
      <c r="F221" s="16">
        <v>1</v>
      </c>
      <c r="G221" s="16" t="s">
        <v>268</v>
      </c>
      <c r="H221" s="13" t="s">
        <v>1435</v>
      </c>
      <c r="I221" s="13" t="s">
        <v>72</v>
      </c>
      <c r="J221" s="13" t="s">
        <v>928</v>
      </c>
      <c r="K221" s="13" t="s">
        <v>142</v>
      </c>
      <c r="L221" s="13" t="s">
        <v>1503</v>
      </c>
      <c r="M221" s="13" t="s">
        <v>1437</v>
      </c>
      <c r="N221" s="13" t="s">
        <v>1438</v>
      </c>
      <c r="O221" s="1" t="s">
        <v>275</v>
      </c>
      <c r="P221" s="2" t="str">
        <f>LEFT(Table8[[#This Row],['[4']]],FIND(" ",Table8[[#This Row],['[4']]],1)-1)</f>
        <v>400</v>
      </c>
      <c r="Q221" s="2" t="str">
        <f>MID(Table8[[#This Row],['[4']]],FIND("x",Table8[[#This Row],['[4']]],1)+2,FIND("x",Table8[[#This Row],['[4']]],7)-(FIND("x",Table8[[#This Row],['[4']]],1)+2))</f>
        <v xml:space="preserve">560 </v>
      </c>
      <c r="R221" s="2" t="str">
        <f>RIGHT(Table8[[#This Row],['[4']]],LEN(Table8[[#This Row],['[4']]])-(FIND("x",Table8[[#This Row],['[4']]],7)+1))</f>
        <v>390</v>
      </c>
      <c r="S221" s="2"/>
      <c r="T221" s="2">
        <f t="shared" si="3"/>
        <v>8.7359999999999993E-2</v>
      </c>
    </row>
    <row r="222" spans="1:20" ht="30" x14ac:dyDescent="0.25">
      <c r="A222" s="31">
        <v>217</v>
      </c>
      <c r="B222" s="1" t="s">
        <v>149</v>
      </c>
      <c r="C222" s="13" t="s">
        <v>7</v>
      </c>
      <c r="D222" s="13" t="s">
        <v>1843</v>
      </c>
      <c r="E222" s="13">
        <v>8</v>
      </c>
      <c r="F222" s="16">
        <v>0</v>
      </c>
      <c r="G222" s="16" t="s">
        <v>268</v>
      </c>
      <c r="H222" s="13" t="s">
        <v>1435</v>
      </c>
      <c r="I222" s="13" t="s">
        <v>72</v>
      </c>
      <c r="J222" s="13" t="s">
        <v>928</v>
      </c>
      <c r="K222" s="13" t="s">
        <v>142</v>
      </c>
      <c r="L222" s="13" t="s">
        <v>1503</v>
      </c>
      <c r="M222" s="13" t="s">
        <v>1437</v>
      </c>
      <c r="N222" s="13" t="s">
        <v>1438</v>
      </c>
      <c r="O222" s="1" t="s">
        <v>275</v>
      </c>
      <c r="P222" s="2" t="str">
        <f>LEFT(Table8[[#This Row],['[4']]],FIND(" ",Table8[[#This Row],['[4']]],1)-1)</f>
        <v>150</v>
      </c>
      <c r="Q222" s="2" t="str">
        <f>MID(Table8[[#This Row],['[4']]],FIND("x",Table8[[#This Row],['[4']]],1)+2,FIND("x",Table8[[#This Row],['[4']]],7)-(FIND("x",Table8[[#This Row],['[4']]],1)+2))</f>
        <v xml:space="preserve">400 </v>
      </c>
      <c r="R222" s="2" t="str">
        <f>RIGHT(Table8[[#This Row],['[4']]],LEN(Table8[[#This Row],['[4']]])-(FIND("x",Table8[[#This Row],['[4']]],7)+1))</f>
        <v>350</v>
      </c>
      <c r="S222" s="2"/>
      <c r="T222" s="2">
        <f t="shared" si="3"/>
        <v>2.1000000000000001E-2</v>
      </c>
    </row>
    <row r="223" spans="1:20" ht="30" x14ac:dyDescent="0.25">
      <c r="A223" s="31">
        <v>218</v>
      </c>
      <c r="B223" s="1" t="s">
        <v>1451</v>
      </c>
      <c r="C223" s="13" t="s">
        <v>10</v>
      </c>
      <c r="D223" s="13" t="s">
        <v>1581</v>
      </c>
      <c r="E223" s="13">
        <v>160</v>
      </c>
      <c r="F223" s="16">
        <v>25</v>
      </c>
      <c r="G223" s="16" t="s">
        <v>268</v>
      </c>
      <c r="H223" s="13" t="s">
        <v>1435</v>
      </c>
      <c r="I223" s="13" t="s">
        <v>72</v>
      </c>
      <c r="J223" s="13" t="s">
        <v>928</v>
      </c>
      <c r="K223" s="13" t="s">
        <v>142</v>
      </c>
      <c r="L223" s="13" t="s">
        <v>1503</v>
      </c>
      <c r="M223" s="13" t="s">
        <v>1437</v>
      </c>
      <c r="N223" s="13" t="s">
        <v>282</v>
      </c>
      <c r="O223" s="1" t="s">
        <v>275</v>
      </c>
      <c r="P223" s="2" t="str">
        <f>LEFT(Table8[[#This Row],['[4']]],FIND(" ",Table8[[#This Row],['[4']]],1)-1)</f>
        <v>340</v>
      </c>
      <c r="Q223" s="2" t="str">
        <f>MID(Table8[[#This Row],['[4']]],FIND("x",Table8[[#This Row],['[4']]],1)+2,FIND("x",Table8[[#This Row],['[4']]],7)-(FIND("x",Table8[[#This Row],['[4']]],1)+2))</f>
        <v xml:space="preserve">620 </v>
      </c>
      <c r="R223" s="2" t="str">
        <f>RIGHT(Table8[[#This Row],['[4']]],LEN(Table8[[#This Row],['[4']]])-(FIND("x",Table8[[#This Row],['[4']]],7)+1))</f>
        <v>370</v>
      </c>
      <c r="S223" s="2"/>
      <c r="T223" s="2">
        <f t="shared" si="3"/>
        <v>7.7995999999999996E-2</v>
      </c>
    </row>
    <row r="224" spans="1:20" ht="30" x14ac:dyDescent="0.25">
      <c r="A224" s="31">
        <v>219</v>
      </c>
      <c r="B224" s="1" t="s">
        <v>1550</v>
      </c>
      <c r="C224" s="13" t="s">
        <v>13</v>
      </c>
      <c r="D224" s="13" t="s">
        <v>1931</v>
      </c>
      <c r="E224" s="13">
        <v>25</v>
      </c>
      <c r="F224" s="16">
        <v>1</v>
      </c>
      <c r="G224" s="16" t="s">
        <v>268</v>
      </c>
      <c r="H224" s="13" t="s">
        <v>1435</v>
      </c>
      <c r="I224" s="13" t="s">
        <v>27</v>
      </c>
      <c r="J224" s="13" t="s">
        <v>1551</v>
      </c>
      <c r="K224" s="13" t="s">
        <v>5</v>
      </c>
      <c r="L224" s="13" t="s">
        <v>1458</v>
      </c>
      <c r="M224" s="13" t="s">
        <v>1437</v>
      </c>
      <c r="N224" s="13" t="s">
        <v>1438</v>
      </c>
      <c r="O224" s="1" t="s">
        <v>275</v>
      </c>
      <c r="P224" s="2" t="str">
        <f>LEFT(Table8[[#This Row],['[4']]],FIND(" ",Table8[[#This Row],['[4']]],1)-1)</f>
        <v>680</v>
      </c>
      <c r="Q224" s="2" t="str">
        <f>MID(Table8[[#This Row],['[4']]],FIND("x",Table8[[#This Row],['[4']]],1)+2,FIND("x",Table8[[#This Row],['[4']]],7)-(FIND("x",Table8[[#This Row],['[4']]],1)+2))</f>
        <v xml:space="preserve">850 </v>
      </c>
      <c r="R224" s="2" t="str">
        <f>RIGHT(Table8[[#This Row],['[4']]],LEN(Table8[[#This Row],['[4']]])-(FIND("x",Table8[[#This Row],['[4']]],7)+1))</f>
        <v>850</v>
      </c>
      <c r="S224" s="2"/>
      <c r="T224" s="2">
        <f t="shared" si="3"/>
        <v>0.49130000000000001</v>
      </c>
    </row>
    <row r="225" spans="1:20" ht="60" x14ac:dyDescent="0.25">
      <c r="A225" s="31">
        <v>220</v>
      </c>
      <c r="B225" s="1" t="s">
        <v>1552</v>
      </c>
      <c r="C225" s="13" t="s">
        <v>9</v>
      </c>
      <c r="D225" s="13" t="s">
        <v>1932</v>
      </c>
      <c r="E225" s="13">
        <v>500</v>
      </c>
      <c r="F225" s="16">
        <v>1</v>
      </c>
      <c r="G225" s="16" t="s">
        <v>268</v>
      </c>
      <c r="H225" s="13" t="s">
        <v>1435</v>
      </c>
      <c r="I225" s="13" t="s">
        <v>27</v>
      </c>
      <c r="J225" s="13" t="s">
        <v>1551</v>
      </c>
      <c r="K225" s="13" t="s">
        <v>5</v>
      </c>
      <c r="L225" s="13" t="s">
        <v>1458</v>
      </c>
      <c r="M225" s="13" t="s">
        <v>1437</v>
      </c>
      <c r="N225" s="13" t="s">
        <v>1438</v>
      </c>
      <c r="O225" s="1" t="s">
        <v>275</v>
      </c>
      <c r="P225" s="2" t="str">
        <f>LEFT(Table8[[#This Row],['[4']]],FIND(" ",Table8[[#This Row],['[4']]],1)-1)</f>
        <v>800</v>
      </c>
      <c r="Q225" s="2" t="str">
        <f>MID(Table8[[#This Row],['[4']]],FIND("x",Table8[[#This Row],['[4']]],1)+2,FIND("x",Table8[[#This Row],['[4']]],7)-(FIND("x",Table8[[#This Row],['[4']]],1)+2))</f>
        <v xml:space="preserve">1540 </v>
      </c>
      <c r="R225" s="2" t="str">
        <f>RIGHT(Table8[[#This Row],['[4']]],LEN(Table8[[#This Row],['[4']]])-(FIND("x",Table8[[#This Row],['[4']]],7)+1))</f>
        <v>900</v>
      </c>
      <c r="S225" s="2"/>
      <c r="T225" s="2">
        <f t="shared" si="3"/>
        <v>1.1088</v>
      </c>
    </row>
    <row r="226" spans="1:20" ht="45" x14ac:dyDescent="0.25">
      <c r="A226" s="31">
        <v>221</v>
      </c>
      <c r="B226" s="1" t="s">
        <v>1553</v>
      </c>
      <c r="C226" s="13" t="s">
        <v>13</v>
      </c>
      <c r="D226" s="13" t="s">
        <v>1933</v>
      </c>
      <c r="E226" s="13">
        <v>40</v>
      </c>
      <c r="F226" s="16">
        <v>1</v>
      </c>
      <c r="G226" s="16" t="s">
        <v>268</v>
      </c>
      <c r="H226" s="13" t="s">
        <v>1435</v>
      </c>
      <c r="I226" s="13" t="s">
        <v>27</v>
      </c>
      <c r="J226" s="13" t="s">
        <v>1551</v>
      </c>
      <c r="K226" s="13" t="s">
        <v>5</v>
      </c>
      <c r="L226" s="13" t="s">
        <v>1458</v>
      </c>
      <c r="M226" s="13" t="s">
        <v>1437</v>
      </c>
      <c r="N226" s="13" t="s">
        <v>1438</v>
      </c>
      <c r="O226" s="1" t="s">
        <v>275</v>
      </c>
      <c r="P226" s="2" t="str">
        <f>LEFT(Table8[[#This Row],['[4']]],FIND(" ",Table8[[#This Row],['[4']]],1)-1)</f>
        <v>500</v>
      </c>
      <c r="Q226" s="2" t="str">
        <f>MID(Table8[[#This Row],['[4']]],FIND("x",Table8[[#This Row],['[4']]],1)+2,FIND("x",Table8[[#This Row],['[4']]],7)-(FIND("x",Table8[[#This Row],['[4']]],1)+2))</f>
        <v xml:space="preserve">600 </v>
      </c>
      <c r="R226" s="2" t="str">
        <f>RIGHT(Table8[[#This Row],['[4']]],LEN(Table8[[#This Row],['[4']]])-(FIND("x",Table8[[#This Row],['[4']]],7)+1))</f>
        <v>2000</v>
      </c>
      <c r="S226" s="2"/>
      <c r="T226" s="2">
        <f t="shared" si="3"/>
        <v>0.6</v>
      </c>
    </row>
    <row r="227" spans="1:20" ht="30" x14ac:dyDescent="0.25">
      <c r="A227" s="31">
        <v>222</v>
      </c>
      <c r="B227" s="1" t="s">
        <v>1554</v>
      </c>
      <c r="C227" s="13" t="s">
        <v>9</v>
      </c>
      <c r="D227" s="13" t="s">
        <v>1934</v>
      </c>
      <c r="E227" s="13">
        <v>200</v>
      </c>
      <c r="F227" s="16">
        <v>1</v>
      </c>
      <c r="G227" s="16" t="s">
        <v>268</v>
      </c>
      <c r="H227" s="13" t="s">
        <v>1435</v>
      </c>
      <c r="I227" s="13" t="s">
        <v>27</v>
      </c>
      <c r="J227" s="13" t="s">
        <v>1551</v>
      </c>
      <c r="K227" s="13" t="s">
        <v>5</v>
      </c>
      <c r="L227" s="13" t="s">
        <v>1458</v>
      </c>
      <c r="M227" s="13" t="s">
        <v>1437</v>
      </c>
      <c r="N227" s="13" t="s">
        <v>1438</v>
      </c>
      <c r="O227" s="1" t="s">
        <v>275</v>
      </c>
      <c r="P227" s="2" t="str">
        <f>LEFT(Table8[[#This Row],['[4']]],FIND(" ",Table8[[#This Row],['[4']]],1)-1)</f>
        <v>230</v>
      </c>
      <c r="Q227" s="2" t="str">
        <f>MID(Table8[[#This Row],['[4']]],FIND("x",Table8[[#This Row],['[4']]],1)+2,FIND("x",Table8[[#This Row],['[4']]],7)-(FIND("x",Table8[[#This Row],['[4']]],1)+2))</f>
        <v xml:space="preserve">300 </v>
      </c>
      <c r="R227" s="2" t="str">
        <f>RIGHT(Table8[[#This Row],['[4']]],LEN(Table8[[#This Row],['[4']]])-(FIND("x",Table8[[#This Row],['[4']]],7)+1))</f>
        <v>500</v>
      </c>
      <c r="S227" s="2"/>
      <c r="T227" s="2">
        <f t="shared" si="3"/>
        <v>3.4500000000000003E-2</v>
      </c>
    </row>
    <row r="228" spans="1:20" ht="30" x14ac:dyDescent="0.25">
      <c r="A228" s="31">
        <v>223</v>
      </c>
      <c r="B228" s="1" t="s">
        <v>1555</v>
      </c>
      <c r="C228" s="13" t="s">
        <v>8</v>
      </c>
      <c r="D228" s="13" t="s">
        <v>1935</v>
      </c>
      <c r="E228" s="13">
        <v>30</v>
      </c>
      <c r="F228" s="16">
        <v>3</v>
      </c>
      <c r="G228" s="16" t="s">
        <v>268</v>
      </c>
      <c r="H228" s="13" t="s">
        <v>1435</v>
      </c>
      <c r="I228" s="13" t="s">
        <v>27</v>
      </c>
      <c r="J228" s="13" t="s">
        <v>1551</v>
      </c>
      <c r="K228" s="13" t="s">
        <v>5</v>
      </c>
      <c r="L228" s="13" t="s">
        <v>1458</v>
      </c>
      <c r="M228" s="13" t="s">
        <v>1437</v>
      </c>
      <c r="N228" s="13" t="s">
        <v>282</v>
      </c>
      <c r="O228" s="1" t="s">
        <v>275</v>
      </c>
      <c r="P228" s="2" t="str">
        <f>LEFT(Table8[[#This Row],['[4']]],FIND(" ",Table8[[#This Row],['[4']]],1)-1)</f>
        <v>730</v>
      </c>
      <c r="Q228" s="2" t="str">
        <f>MID(Table8[[#This Row],['[4']]],FIND("x",Table8[[#This Row],['[4']]],1)+2,FIND("x",Table8[[#This Row],['[4']]],7)-(FIND("x",Table8[[#This Row],['[4']]],1)+2))</f>
        <v xml:space="preserve">450 </v>
      </c>
      <c r="R228" s="2" t="str">
        <f>RIGHT(Table8[[#This Row],['[4']]],LEN(Table8[[#This Row],['[4']]])-(FIND("x",Table8[[#This Row],['[4']]],7)+1))</f>
        <v>1560</v>
      </c>
      <c r="S228" s="2"/>
      <c r="T228" s="2">
        <f t="shared" si="3"/>
        <v>0.51246000000000003</v>
      </c>
    </row>
    <row r="229" spans="1:20" ht="30" x14ac:dyDescent="0.25">
      <c r="A229" s="31">
        <v>224</v>
      </c>
      <c r="B229" s="1" t="s">
        <v>1556</v>
      </c>
      <c r="C229" s="13" t="s">
        <v>8</v>
      </c>
      <c r="D229" s="13" t="s">
        <v>1931</v>
      </c>
      <c r="E229" s="13">
        <v>30</v>
      </c>
      <c r="F229" s="16">
        <v>1</v>
      </c>
      <c r="G229" s="16" t="s">
        <v>268</v>
      </c>
      <c r="H229" s="13" t="s">
        <v>1435</v>
      </c>
      <c r="I229" s="13" t="s">
        <v>27</v>
      </c>
      <c r="J229" s="13" t="s">
        <v>1551</v>
      </c>
      <c r="K229" s="13" t="s">
        <v>5</v>
      </c>
      <c r="L229" s="13" t="s">
        <v>1458</v>
      </c>
      <c r="M229" s="13" t="s">
        <v>1437</v>
      </c>
      <c r="N229" s="13" t="s">
        <v>282</v>
      </c>
      <c r="O229" s="1" t="s">
        <v>275</v>
      </c>
      <c r="P229" s="2" t="str">
        <f>LEFT(Table8[[#This Row],['[4']]],FIND(" ",Table8[[#This Row],['[4']]],1)-1)</f>
        <v>680</v>
      </c>
      <c r="Q229" s="2" t="str">
        <f>MID(Table8[[#This Row],['[4']]],FIND("x",Table8[[#This Row],['[4']]],1)+2,FIND("x",Table8[[#This Row],['[4']]],7)-(FIND("x",Table8[[#This Row],['[4']]],1)+2))</f>
        <v xml:space="preserve">850 </v>
      </c>
      <c r="R229" s="2" t="str">
        <f>RIGHT(Table8[[#This Row],['[4']]],LEN(Table8[[#This Row],['[4']]])-(FIND("x",Table8[[#This Row],['[4']]],7)+1))</f>
        <v>850</v>
      </c>
      <c r="S229" s="2"/>
      <c r="T229" s="2">
        <f t="shared" si="3"/>
        <v>0.49130000000000001</v>
      </c>
    </row>
    <row r="230" spans="1:20" ht="30" x14ac:dyDescent="0.25">
      <c r="A230" s="31">
        <v>225</v>
      </c>
      <c r="B230" s="1" t="s">
        <v>1557</v>
      </c>
      <c r="C230" s="13" t="s">
        <v>14</v>
      </c>
      <c r="D230" s="13" t="s">
        <v>1936</v>
      </c>
      <c r="E230" s="13">
        <v>10</v>
      </c>
      <c r="F230" s="16">
        <v>2</v>
      </c>
      <c r="G230" s="16" t="s">
        <v>268</v>
      </c>
      <c r="H230" s="13" t="s">
        <v>1435</v>
      </c>
      <c r="I230" s="13" t="s">
        <v>27</v>
      </c>
      <c r="J230" s="13" t="s">
        <v>1551</v>
      </c>
      <c r="K230" s="13" t="s">
        <v>5</v>
      </c>
      <c r="L230" s="13" t="s">
        <v>1458</v>
      </c>
      <c r="M230" s="13" t="s">
        <v>1437</v>
      </c>
      <c r="N230" s="13" t="s">
        <v>1438</v>
      </c>
      <c r="O230" s="1" t="s">
        <v>275</v>
      </c>
      <c r="P230" s="2" t="str">
        <f>LEFT(Table8[[#This Row],['[4']]],FIND(" ",Table8[[#This Row],['[4']]],1)-1)</f>
        <v>400</v>
      </c>
      <c r="Q230" s="2" t="str">
        <f>MID(Table8[[#This Row],['[4']]],FIND("x",Table8[[#This Row],['[4']]],1)+2,FIND("x",Table8[[#This Row],['[4']]],7)-(FIND("x",Table8[[#This Row],['[4']]],1)+2))</f>
        <v xml:space="preserve">470 </v>
      </c>
      <c r="R230" s="2" t="str">
        <f>RIGHT(Table8[[#This Row],['[4']]],LEN(Table8[[#This Row],['[4']]])-(FIND("x",Table8[[#This Row],['[4']]],7)+1))</f>
        <v>860</v>
      </c>
      <c r="S230" s="2"/>
      <c r="T230" s="2">
        <f t="shared" si="3"/>
        <v>0.16167999999999999</v>
      </c>
    </row>
    <row r="231" spans="1:20" ht="30" x14ac:dyDescent="0.25">
      <c r="A231" s="31">
        <v>226</v>
      </c>
      <c r="B231" s="1" t="s">
        <v>1558</v>
      </c>
      <c r="C231" s="13" t="s">
        <v>18</v>
      </c>
      <c r="D231" s="13" t="s">
        <v>1581</v>
      </c>
      <c r="E231" s="13">
        <v>60</v>
      </c>
      <c r="F231" s="16">
        <v>30</v>
      </c>
      <c r="G231" s="16" t="s">
        <v>268</v>
      </c>
      <c r="H231" s="13" t="s">
        <v>1435</v>
      </c>
      <c r="I231" s="13" t="s">
        <v>27</v>
      </c>
      <c r="J231" s="13" t="s">
        <v>1551</v>
      </c>
      <c r="K231" s="13" t="s">
        <v>5</v>
      </c>
      <c r="L231" s="13" t="s">
        <v>1458</v>
      </c>
      <c r="M231" s="13" t="s">
        <v>1437</v>
      </c>
      <c r="N231" s="13" t="s">
        <v>282</v>
      </c>
      <c r="O231" s="1" t="s">
        <v>275</v>
      </c>
      <c r="P231" s="2" t="str">
        <f>LEFT(Table8[[#This Row],['[4']]],FIND(" ",Table8[[#This Row],['[4']]],1)-1)</f>
        <v>340</v>
      </c>
      <c r="Q231" s="2" t="str">
        <f>MID(Table8[[#This Row],['[4']]],FIND("x",Table8[[#This Row],['[4']]],1)+2,FIND("x",Table8[[#This Row],['[4']]],7)-(FIND("x",Table8[[#This Row],['[4']]],1)+2))</f>
        <v xml:space="preserve">620 </v>
      </c>
      <c r="R231" s="2" t="str">
        <f>RIGHT(Table8[[#This Row],['[4']]],LEN(Table8[[#This Row],['[4']]])-(FIND("x",Table8[[#This Row],['[4']]],7)+1))</f>
        <v>370</v>
      </c>
      <c r="S231" s="2"/>
      <c r="T231" s="2">
        <f t="shared" si="3"/>
        <v>7.7995999999999996E-2</v>
      </c>
    </row>
    <row r="232" spans="1:20" ht="30" x14ac:dyDescent="0.25">
      <c r="A232" s="31">
        <v>227</v>
      </c>
      <c r="B232" s="1" t="s">
        <v>1559</v>
      </c>
      <c r="C232" s="13" t="s">
        <v>16</v>
      </c>
      <c r="D232" s="13" t="s">
        <v>1581</v>
      </c>
      <c r="E232" s="13">
        <v>15</v>
      </c>
      <c r="F232" s="16">
        <v>1</v>
      </c>
      <c r="G232" s="16" t="s">
        <v>268</v>
      </c>
      <c r="H232" s="13" t="s">
        <v>1435</v>
      </c>
      <c r="I232" s="13" t="s">
        <v>27</v>
      </c>
      <c r="J232" s="13" t="s">
        <v>1551</v>
      </c>
      <c r="K232" s="13" t="s">
        <v>5</v>
      </c>
      <c r="L232" s="13" t="s">
        <v>1458</v>
      </c>
      <c r="M232" s="13" t="s">
        <v>1437</v>
      </c>
      <c r="N232" s="13" t="s">
        <v>1438</v>
      </c>
      <c r="O232" s="1" t="s">
        <v>275</v>
      </c>
      <c r="P232" s="2" t="str">
        <f>LEFT(Table8[[#This Row],['[4']]],FIND(" ",Table8[[#This Row],['[4']]],1)-1)</f>
        <v>340</v>
      </c>
      <c r="Q232" s="2" t="str">
        <f>MID(Table8[[#This Row],['[4']]],FIND("x",Table8[[#This Row],['[4']]],1)+2,FIND("x",Table8[[#This Row],['[4']]],7)-(FIND("x",Table8[[#This Row],['[4']]],1)+2))</f>
        <v xml:space="preserve">620 </v>
      </c>
      <c r="R232" s="2" t="str">
        <f>RIGHT(Table8[[#This Row],['[4']]],LEN(Table8[[#This Row],['[4']]])-(FIND("x",Table8[[#This Row],['[4']]],7)+1))</f>
        <v>370</v>
      </c>
      <c r="S232" s="2"/>
      <c r="T232" s="2">
        <f t="shared" si="3"/>
        <v>7.7995999999999996E-2</v>
      </c>
    </row>
    <row r="233" spans="1:20" ht="30" x14ac:dyDescent="0.25">
      <c r="A233" s="31">
        <v>228</v>
      </c>
      <c r="B233" s="1" t="s">
        <v>1449</v>
      </c>
      <c r="C233" s="13" t="s">
        <v>8</v>
      </c>
      <c r="D233" s="13" t="s">
        <v>1842</v>
      </c>
      <c r="E233" s="13">
        <v>7</v>
      </c>
      <c r="F233" s="16">
        <v>4</v>
      </c>
      <c r="G233" s="16" t="s">
        <v>268</v>
      </c>
      <c r="H233" s="13" t="s">
        <v>1435</v>
      </c>
      <c r="I233" s="13" t="s">
        <v>27</v>
      </c>
      <c r="J233" s="13" t="s">
        <v>1551</v>
      </c>
      <c r="K233" s="13" t="s">
        <v>142</v>
      </c>
      <c r="L233" s="13" t="s">
        <v>1469</v>
      </c>
      <c r="M233" s="13" t="s">
        <v>1437</v>
      </c>
      <c r="N233" s="13" t="s">
        <v>282</v>
      </c>
      <c r="O233" s="1" t="s">
        <v>275</v>
      </c>
      <c r="P233" s="2" t="str">
        <f>LEFT(Table8[[#This Row],['[4']]],FIND(" ",Table8[[#This Row],['[4']]],1)-1)</f>
        <v>650</v>
      </c>
      <c r="Q233" s="2" t="str">
        <f>MID(Table8[[#This Row],['[4']]],FIND("x",Table8[[#This Row],['[4']]],1)+2,FIND("x",Table8[[#This Row],['[4']]],7)-(FIND("x",Table8[[#This Row],['[4']]],1)+2))</f>
        <v xml:space="preserve">720 </v>
      </c>
      <c r="R233" s="2" t="str">
        <f>RIGHT(Table8[[#This Row],['[4']]],LEN(Table8[[#This Row],['[4']]])-(FIND("x",Table8[[#This Row],['[4']]],7)+1))</f>
        <v>1000</v>
      </c>
      <c r="S233" s="2"/>
      <c r="T233" s="2">
        <f t="shared" si="3"/>
        <v>0.46800000000000003</v>
      </c>
    </row>
    <row r="234" spans="1:20" ht="30" x14ac:dyDescent="0.25">
      <c r="A234" s="31">
        <v>229</v>
      </c>
      <c r="B234" s="1" t="s">
        <v>1474</v>
      </c>
      <c r="C234" s="13" t="s">
        <v>8</v>
      </c>
      <c r="D234" s="13" t="s">
        <v>1859</v>
      </c>
      <c r="E234" s="13">
        <v>5</v>
      </c>
      <c r="F234" s="16">
        <v>4</v>
      </c>
      <c r="G234" s="16" t="s">
        <v>268</v>
      </c>
      <c r="H234" s="13" t="s">
        <v>1435</v>
      </c>
      <c r="I234" s="13" t="s">
        <v>27</v>
      </c>
      <c r="J234" s="13" t="s">
        <v>1551</v>
      </c>
      <c r="K234" s="13" t="s">
        <v>142</v>
      </c>
      <c r="L234" s="13" t="s">
        <v>1469</v>
      </c>
      <c r="M234" s="13" t="s">
        <v>1437</v>
      </c>
      <c r="N234" s="13" t="s">
        <v>282</v>
      </c>
      <c r="O234" s="1" t="s">
        <v>275</v>
      </c>
      <c r="P234" s="2" t="str">
        <f>LEFT(Table8[[#This Row],['[4']]],FIND(" ",Table8[[#This Row],['[4']]],1)-1)</f>
        <v>500</v>
      </c>
      <c r="Q234" s="2" t="str">
        <f>MID(Table8[[#This Row],['[4']]],FIND("x",Table8[[#This Row],['[4']]],1)+2,FIND("x",Table8[[#This Row],['[4']]],7)-(FIND("x",Table8[[#This Row],['[4']]],1)+2))</f>
        <v xml:space="preserve">530 </v>
      </c>
      <c r="R234" s="2" t="str">
        <f>RIGHT(Table8[[#This Row],['[4']]],LEN(Table8[[#This Row],['[4']]])-(FIND("x",Table8[[#This Row],['[4']]],7)+1))</f>
        <v>850</v>
      </c>
      <c r="S234" s="2"/>
      <c r="T234" s="2">
        <f t="shared" si="3"/>
        <v>0.22525000000000001</v>
      </c>
    </row>
    <row r="235" spans="1:20" ht="30" x14ac:dyDescent="0.25">
      <c r="A235" s="31">
        <v>230</v>
      </c>
      <c r="B235" s="1" t="s">
        <v>77</v>
      </c>
      <c r="C235" s="13" t="s">
        <v>7</v>
      </c>
      <c r="D235" s="13" t="s">
        <v>1927</v>
      </c>
      <c r="E235" s="13">
        <v>5</v>
      </c>
      <c r="F235" s="16">
        <v>2</v>
      </c>
      <c r="G235" s="16" t="s">
        <v>268</v>
      </c>
      <c r="H235" s="13" t="s">
        <v>1435</v>
      </c>
      <c r="I235" s="13" t="s">
        <v>27</v>
      </c>
      <c r="J235" s="13" t="s">
        <v>1551</v>
      </c>
      <c r="K235" s="13" t="s">
        <v>142</v>
      </c>
      <c r="L235" s="13" t="s">
        <v>1469</v>
      </c>
      <c r="M235" s="13" t="s">
        <v>1437</v>
      </c>
      <c r="N235" s="13" t="s">
        <v>1438</v>
      </c>
      <c r="O235" s="1" t="s">
        <v>275</v>
      </c>
      <c r="P235" s="2" t="str">
        <f>LEFT(Table8[[#This Row],['[4']]],FIND(" ",Table8[[#This Row],['[4']]],1)-1)</f>
        <v>400</v>
      </c>
      <c r="Q235" s="2" t="str">
        <f>MID(Table8[[#This Row],['[4']]],FIND("x",Table8[[#This Row],['[4']]],1)+2,FIND("x",Table8[[#This Row],['[4']]],7)-(FIND("x",Table8[[#This Row],['[4']]],1)+2))</f>
        <v xml:space="preserve">560 </v>
      </c>
      <c r="R235" s="2" t="str">
        <f>RIGHT(Table8[[#This Row],['[4']]],LEN(Table8[[#This Row],['[4']]])-(FIND("x",Table8[[#This Row],['[4']]],7)+1))</f>
        <v>390</v>
      </c>
      <c r="S235" s="2"/>
      <c r="T235" s="2">
        <f t="shared" si="3"/>
        <v>8.7359999999999993E-2</v>
      </c>
    </row>
    <row r="236" spans="1:20" ht="30" x14ac:dyDescent="0.25">
      <c r="A236" s="31">
        <v>231</v>
      </c>
      <c r="B236" s="1" t="s">
        <v>22</v>
      </c>
      <c r="C236" s="13" t="s">
        <v>7</v>
      </c>
      <c r="D236" s="13" t="s">
        <v>1843</v>
      </c>
      <c r="E236" s="13">
        <v>8</v>
      </c>
      <c r="F236" s="16">
        <v>5</v>
      </c>
      <c r="G236" s="16" t="s">
        <v>268</v>
      </c>
      <c r="H236" s="13" t="s">
        <v>1435</v>
      </c>
      <c r="I236" s="13" t="s">
        <v>27</v>
      </c>
      <c r="J236" s="13" t="s">
        <v>1551</v>
      </c>
      <c r="K236" s="13" t="s">
        <v>142</v>
      </c>
      <c r="L236" s="13" t="s">
        <v>1469</v>
      </c>
      <c r="M236" s="13" t="s">
        <v>1437</v>
      </c>
      <c r="N236" s="13" t="s">
        <v>1438</v>
      </c>
      <c r="O236" s="1" t="s">
        <v>275</v>
      </c>
      <c r="P236" s="2" t="str">
        <f>LEFT(Table8[[#This Row],['[4']]],FIND(" ",Table8[[#This Row],['[4']]],1)-1)</f>
        <v>150</v>
      </c>
      <c r="Q236" s="2" t="str">
        <f>MID(Table8[[#This Row],['[4']]],FIND("x",Table8[[#This Row],['[4']]],1)+2,FIND("x",Table8[[#This Row],['[4']]],7)-(FIND("x",Table8[[#This Row],['[4']]],1)+2))</f>
        <v xml:space="preserve">400 </v>
      </c>
      <c r="R236" s="2" t="str">
        <f>RIGHT(Table8[[#This Row],['[4']]],LEN(Table8[[#This Row],['[4']]])-(FIND("x",Table8[[#This Row],['[4']]],7)+1))</f>
        <v>350</v>
      </c>
      <c r="S236" s="2"/>
      <c r="T236" s="2">
        <f t="shared" si="3"/>
        <v>2.1000000000000001E-2</v>
      </c>
    </row>
    <row r="237" spans="1:20" ht="30" x14ac:dyDescent="0.25">
      <c r="A237" s="31">
        <v>232</v>
      </c>
      <c r="B237" s="1" t="s">
        <v>1451</v>
      </c>
      <c r="C237" s="13" t="s">
        <v>11</v>
      </c>
      <c r="D237" s="13" t="s">
        <v>1581</v>
      </c>
      <c r="E237" s="13">
        <v>20</v>
      </c>
      <c r="F237" s="16">
        <v>3</v>
      </c>
      <c r="G237" s="16" t="s">
        <v>268</v>
      </c>
      <c r="H237" s="13" t="s">
        <v>1435</v>
      </c>
      <c r="I237" s="13" t="s">
        <v>27</v>
      </c>
      <c r="J237" s="13" t="s">
        <v>1551</v>
      </c>
      <c r="K237" s="13" t="s">
        <v>142</v>
      </c>
      <c r="L237" s="13" t="s">
        <v>1469</v>
      </c>
      <c r="M237" s="13" t="s">
        <v>1437</v>
      </c>
      <c r="N237" s="13" t="s">
        <v>282</v>
      </c>
      <c r="O237" s="1" t="s">
        <v>275</v>
      </c>
      <c r="P237" s="2" t="str">
        <f>LEFT(Table8[[#This Row],['[4']]],FIND(" ",Table8[[#This Row],['[4']]],1)-1)</f>
        <v>340</v>
      </c>
      <c r="Q237" s="2" t="str">
        <f>MID(Table8[[#This Row],['[4']]],FIND("x",Table8[[#This Row],['[4']]],1)+2,FIND("x",Table8[[#This Row],['[4']]],7)-(FIND("x",Table8[[#This Row],['[4']]],1)+2))</f>
        <v xml:space="preserve">620 </v>
      </c>
      <c r="R237" s="2" t="str">
        <f>RIGHT(Table8[[#This Row],['[4']]],LEN(Table8[[#This Row],['[4']]])-(FIND("x",Table8[[#This Row],['[4']]],7)+1))</f>
        <v>370</v>
      </c>
      <c r="S237" s="2"/>
      <c r="T237" s="2">
        <f t="shared" si="3"/>
        <v>7.7995999999999996E-2</v>
      </c>
    </row>
    <row r="238" spans="1:20" ht="30" x14ac:dyDescent="0.25">
      <c r="A238" s="31">
        <v>233</v>
      </c>
      <c r="B238" s="1" t="s">
        <v>1560</v>
      </c>
      <c r="C238" s="13" t="s">
        <v>9</v>
      </c>
      <c r="D238" s="13" t="s">
        <v>1937</v>
      </c>
      <c r="E238" s="13">
        <v>100</v>
      </c>
      <c r="F238" s="16">
        <v>1</v>
      </c>
      <c r="G238" s="16" t="s">
        <v>268</v>
      </c>
      <c r="H238" s="13" t="s">
        <v>1435</v>
      </c>
      <c r="I238" s="13" t="s">
        <v>27</v>
      </c>
      <c r="J238" s="13" t="s">
        <v>174</v>
      </c>
      <c r="K238" s="13" t="s">
        <v>5</v>
      </c>
      <c r="L238" s="13" t="s">
        <v>1458</v>
      </c>
      <c r="M238" s="13" t="s">
        <v>1437</v>
      </c>
      <c r="N238" s="13" t="s">
        <v>1438</v>
      </c>
      <c r="O238" s="1" t="s">
        <v>275</v>
      </c>
      <c r="P238" s="2" t="str">
        <f>LEFT(Table8[[#This Row],['[4']]],FIND(" ",Table8[[#This Row],['[4']]],1)-1)</f>
        <v>600</v>
      </c>
      <c r="Q238" s="2" t="str">
        <f>MID(Table8[[#This Row],['[4']]],FIND("x",Table8[[#This Row],['[4']]],1)+2,FIND("x",Table8[[#This Row],['[4']]],7)-(FIND("x",Table8[[#This Row],['[4']]],1)+2))</f>
        <v xml:space="preserve">450 </v>
      </c>
      <c r="R238" s="2" t="str">
        <f>RIGHT(Table8[[#This Row],['[4']]],LEN(Table8[[#This Row],['[4']]])-(FIND("x",Table8[[#This Row],['[4']]],7)+1))</f>
        <v>800</v>
      </c>
      <c r="S238" s="2"/>
      <c r="T238" s="2">
        <f t="shared" si="3"/>
        <v>0.216</v>
      </c>
    </row>
    <row r="239" spans="1:20" ht="30" x14ac:dyDescent="0.25">
      <c r="A239" s="31">
        <v>234</v>
      </c>
      <c r="B239" s="1" t="s">
        <v>1561</v>
      </c>
      <c r="C239" s="13" t="s">
        <v>9</v>
      </c>
      <c r="D239" s="13" t="s">
        <v>1937</v>
      </c>
      <c r="E239" s="13">
        <v>30</v>
      </c>
      <c r="F239" s="16">
        <v>1</v>
      </c>
      <c r="G239" s="16" t="s">
        <v>268</v>
      </c>
      <c r="H239" s="13" t="s">
        <v>1435</v>
      </c>
      <c r="I239" s="13" t="s">
        <v>27</v>
      </c>
      <c r="J239" s="13" t="s">
        <v>174</v>
      </c>
      <c r="K239" s="13" t="s">
        <v>5</v>
      </c>
      <c r="L239" s="13" t="s">
        <v>1458</v>
      </c>
      <c r="M239" s="13" t="s">
        <v>1437</v>
      </c>
      <c r="N239" s="13" t="s">
        <v>1438</v>
      </c>
      <c r="O239" s="1" t="s">
        <v>275</v>
      </c>
      <c r="P239" s="2" t="str">
        <f>LEFT(Table8[[#This Row],['[4']]],FIND(" ",Table8[[#This Row],['[4']]],1)-1)</f>
        <v>600</v>
      </c>
      <c r="Q239" s="2" t="str">
        <f>MID(Table8[[#This Row],['[4']]],FIND("x",Table8[[#This Row],['[4']]],1)+2,FIND("x",Table8[[#This Row],['[4']]],7)-(FIND("x",Table8[[#This Row],['[4']]],1)+2))</f>
        <v xml:space="preserve">450 </v>
      </c>
      <c r="R239" s="2" t="str">
        <f>RIGHT(Table8[[#This Row],['[4']]],LEN(Table8[[#This Row],['[4']]])-(FIND("x",Table8[[#This Row],['[4']]],7)+1))</f>
        <v>800</v>
      </c>
      <c r="S239" s="2"/>
      <c r="T239" s="2">
        <f t="shared" si="3"/>
        <v>0.216</v>
      </c>
    </row>
    <row r="240" spans="1:20" ht="30" x14ac:dyDescent="0.25">
      <c r="A240" s="31">
        <v>235</v>
      </c>
      <c r="B240" s="1" t="s">
        <v>1534</v>
      </c>
      <c r="C240" s="13" t="s">
        <v>9</v>
      </c>
      <c r="D240" s="13" t="s">
        <v>1937</v>
      </c>
      <c r="E240" s="13">
        <v>30</v>
      </c>
      <c r="F240" s="16">
        <v>1</v>
      </c>
      <c r="G240" s="16" t="s">
        <v>268</v>
      </c>
      <c r="H240" s="13" t="s">
        <v>1435</v>
      </c>
      <c r="I240" s="13" t="s">
        <v>27</v>
      </c>
      <c r="J240" s="13" t="s">
        <v>174</v>
      </c>
      <c r="K240" s="13" t="s">
        <v>5</v>
      </c>
      <c r="L240" s="13" t="s">
        <v>1458</v>
      </c>
      <c r="M240" s="13" t="s">
        <v>1437</v>
      </c>
      <c r="N240" s="13" t="s">
        <v>1438</v>
      </c>
      <c r="O240" s="1" t="s">
        <v>275</v>
      </c>
      <c r="P240" s="2" t="str">
        <f>LEFT(Table8[[#This Row],['[4']]],FIND(" ",Table8[[#This Row],['[4']]],1)-1)</f>
        <v>600</v>
      </c>
      <c r="Q240" s="2" t="str">
        <f>MID(Table8[[#This Row],['[4']]],FIND("x",Table8[[#This Row],['[4']]],1)+2,FIND("x",Table8[[#This Row],['[4']]],7)-(FIND("x",Table8[[#This Row],['[4']]],1)+2))</f>
        <v xml:space="preserve">450 </v>
      </c>
      <c r="R240" s="2" t="str">
        <f>RIGHT(Table8[[#This Row],['[4']]],LEN(Table8[[#This Row],['[4']]])-(FIND("x",Table8[[#This Row],['[4']]],7)+1))</f>
        <v>800</v>
      </c>
      <c r="S240" s="2"/>
      <c r="T240" s="2">
        <f t="shared" si="3"/>
        <v>0.216</v>
      </c>
    </row>
    <row r="241" spans="1:20" ht="30" x14ac:dyDescent="0.25">
      <c r="A241" s="31">
        <v>236</v>
      </c>
      <c r="B241" s="1" t="s">
        <v>306</v>
      </c>
      <c r="C241" s="13" t="s">
        <v>9</v>
      </c>
      <c r="D241" s="13" t="s">
        <v>1938</v>
      </c>
      <c r="E241" s="13">
        <v>25</v>
      </c>
      <c r="F241" s="16">
        <v>1</v>
      </c>
      <c r="G241" s="16" t="s">
        <v>268</v>
      </c>
      <c r="H241" s="13" t="s">
        <v>1435</v>
      </c>
      <c r="I241" s="13" t="s">
        <v>27</v>
      </c>
      <c r="J241" s="13" t="s">
        <v>174</v>
      </c>
      <c r="K241" s="13" t="s">
        <v>5</v>
      </c>
      <c r="L241" s="13" t="s">
        <v>1458</v>
      </c>
      <c r="M241" s="13" t="s">
        <v>1437</v>
      </c>
      <c r="N241" s="13" t="s">
        <v>1438</v>
      </c>
      <c r="O241" s="1" t="s">
        <v>275</v>
      </c>
      <c r="P241" s="2" t="str">
        <f>LEFT(Table8[[#This Row],['[4']]],FIND(" ",Table8[[#This Row],['[4']]],1)-1)</f>
        <v>300</v>
      </c>
      <c r="Q241" s="2" t="str">
        <f>MID(Table8[[#This Row],['[4']]],FIND("x",Table8[[#This Row],['[4']]],1)+2,FIND("x",Table8[[#This Row],['[4']]],7)-(FIND("x",Table8[[#This Row],['[4']]],1)+2))</f>
        <v xml:space="preserve">600 </v>
      </c>
      <c r="R241" s="2" t="str">
        <f>RIGHT(Table8[[#This Row],['[4']]],LEN(Table8[[#This Row],['[4']]])-(FIND("x",Table8[[#This Row],['[4']]],7)+1))</f>
        <v>600</v>
      </c>
      <c r="S241" s="2"/>
      <c r="T241" s="2">
        <f t="shared" si="3"/>
        <v>0.108</v>
      </c>
    </row>
    <row r="242" spans="1:20" ht="30" x14ac:dyDescent="0.25">
      <c r="A242" s="31">
        <v>237</v>
      </c>
      <c r="B242" s="1" t="s">
        <v>1562</v>
      </c>
      <c r="C242" s="13" t="s">
        <v>9</v>
      </c>
      <c r="D242" s="13" t="s">
        <v>1939</v>
      </c>
      <c r="E242" s="13">
        <v>70</v>
      </c>
      <c r="F242" s="16">
        <v>1</v>
      </c>
      <c r="G242" s="16" t="s">
        <v>268</v>
      </c>
      <c r="H242" s="13" t="s">
        <v>1435</v>
      </c>
      <c r="I242" s="13" t="s">
        <v>27</v>
      </c>
      <c r="J242" s="13" t="s">
        <v>174</v>
      </c>
      <c r="K242" s="13" t="s">
        <v>5</v>
      </c>
      <c r="L242" s="13" t="s">
        <v>1458</v>
      </c>
      <c r="M242" s="13" t="s">
        <v>1437</v>
      </c>
      <c r="N242" s="13" t="s">
        <v>1438</v>
      </c>
      <c r="O242" s="1" t="s">
        <v>275</v>
      </c>
      <c r="P242" s="2" t="str">
        <f>LEFT(Table8[[#This Row],['[4']]],FIND(" ",Table8[[#This Row],['[4']]],1)-1)</f>
        <v>1100</v>
      </c>
      <c r="Q242" s="2" t="str">
        <f>MID(Table8[[#This Row],['[4']]],FIND("x",Table8[[#This Row],['[4']]],1)+2,FIND("x",Table8[[#This Row],['[4']]],7)-(FIND("x",Table8[[#This Row],['[4']]],1)+2))</f>
        <v xml:space="preserve">1250 </v>
      </c>
      <c r="R242" s="2" t="str">
        <f>RIGHT(Table8[[#This Row],['[4']]],LEN(Table8[[#This Row],['[4']]])-(FIND("x",Table8[[#This Row],['[4']]],7)+1))</f>
        <v>590</v>
      </c>
      <c r="S242" s="2"/>
      <c r="T242" s="2">
        <f t="shared" si="3"/>
        <v>0.81125000000000003</v>
      </c>
    </row>
    <row r="243" spans="1:20" ht="30" x14ac:dyDescent="0.25">
      <c r="A243" s="31">
        <v>238</v>
      </c>
      <c r="B243" s="1" t="s">
        <v>1563</v>
      </c>
      <c r="C243" s="13" t="s">
        <v>9</v>
      </c>
      <c r="D243" s="13" t="s">
        <v>1940</v>
      </c>
      <c r="E243" s="13">
        <v>3</v>
      </c>
      <c r="F243" s="16">
        <v>1</v>
      </c>
      <c r="G243" s="16" t="s">
        <v>268</v>
      </c>
      <c r="H243" s="13" t="s">
        <v>1435</v>
      </c>
      <c r="I243" s="13" t="s">
        <v>27</v>
      </c>
      <c r="J243" s="13" t="s">
        <v>174</v>
      </c>
      <c r="K243" s="13" t="s">
        <v>5</v>
      </c>
      <c r="L243" s="13" t="s">
        <v>1458</v>
      </c>
      <c r="M243" s="13" t="s">
        <v>1437</v>
      </c>
      <c r="N243" s="13" t="s">
        <v>282</v>
      </c>
      <c r="O243" s="1" t="s">
        <v>275</v>
      </c>
      <c r="P243" s="2" t="str">
        <f>LEFT(Table8[[#This Row],['[4']]],FIND(" ",Table8[[#This Row],['[4']]],1)-1)</f>
        <v>400</v>
      </c>
      <c r="Q243" s="2" t="str">
        <f>MID(Table8[[#This Row],['[4']]],FIND("x",Table8[[#This Row],['[4']]],1)+2,FIND("x",Table8[[#This Row],['[4']]],7)-(FIND("x",Table8[[#This Row],['[4']]],1)+2))</f>
        <v xml:space="preserve">400 </v>
      </c>
      <c r="R243" s="2" t="str">
        <f>RIGHT(Table8[[#This Row],['[4']]],LEN(Table8[[#This Row],['[4']]])-(FIND("x",Table8[[#This Row],['[4']]],7)+1))</f>
        <v>500</v>
      </c>
      <c r="S243" s="2"/>
      <c r="T243" s="2">
        <f t="shared" si="3"/>
        <v>0.08</v>
      </c>
    </row>
    <row r="244" spans="1:20" ht="30" x14ac:dyDescent="0.25">
      <c r="A244" s="31">
        <v>239</v>
      </c>
      <c r="B244" s="1" t="s">
        <v>1559</v>
      </c>
      <c r="C244" s="13" t="s">
        <v>16</v>
      </c>
      <c r="D244" s="13" t="s">
        <v>1581</v>
      </c>
      <c r="E244" s="13">
        <v>50</v>
      </c>
      <c r="F244" s="16">
        <v>1</v>
      </c>
      <c r="G244" s="16" t="s">
        <v>268</v>
      </c>
      <c r="H244" s="13" t="s">
        <v>1435</v>
      </c>
      <c r="I244" s="13" t="s">
        <v>27</v>
      </c>
      <c r="J244" s="13" t="s">
        <v>174</v>
      </c>
      <c r="K244" s="13" t="s">
        <v>5</v>
      </c>
      <c r="L244" s="13" t="s">
        <v>1458</v>
      </c>
      <c r="M244" s="13" t="s">
        <v>1437</v>
      </c>
      <c r="N244" s="13" t="s">
        <v>1438</v>
      </c>
      <c r="O244" s="1" t="s">
        <v>275</v>
      </c>
      <c r="P244" s="2" t="str">
        <f>LEFT(Table8[[#This Row],['[4']]],FIND(" ",Table8[[#This Row],['[4']]],1)-1)</f>
        <v>340</v>
      </c>
      <c r="Q244" s="2" t="str">
        <f>MID(Table8[[#This Row],['[4']]],FIND("x",Table8[[#This Row],['[4']]],1)+2,FIND("x",Table8[[#This Row],['[4']]],7)-(FIND("x",Table8[[#This Row],['[4']]],1)+2))</f>
        <v xml:space="preserve">620 </v>
      </c>
      <c r="R244" s="2" t="str">
        <f>RIGHT(Table8[[#This Row],['[4']]],LEN(Table8[[#This Row],['[4']]])-(FIND("x",Table8[[#This Row],['[4']]],7)+1))</f>
        <v>370</v>
      </c>
      <c r="S244" s="2"/>
      <c r="T244" s="2">
        <f t="shared" si="3"/>
        <v>7.7995999999999996E-2</v>
      </c>
    </row>
    <row r="245" spans="1:20" ht="30" x14ac:dyDescent="0.25">
      <c r="A245" s="31">
        <v>240</v>
      </c>
      <c r="B245" s="1" t="s">
        <v>1468</v>
      </c>
      <c r="C245" s="13" t="s">
        <v>8</v>
      </c>
      <c r="D245" s="13" t="s">
        <v>1853</v>
      </c>
      <c r="E245" s="13">
        <v>50</v>
      </c>
      <c r="F245" s="16">
        <v>1</v>
      </c>
      <c r="G245" s="16" t="s">
        <v>268</v>
      </c>
      <c r="H245" s="13" t="s">
        <v>1435</v>
      </c>
      <c r="I245" s="13" t="s">
        <v>27</v>
      </c>
      <c r="J245" s="13" t="s">
        <v>174</v>
      </c>
      <c r="K245" s="13" t="s">
        <v>5</v>
      </c>
      <c r="L245" s="13" t="s">
        <v>1458</v>
      </c>
      <c r="M245" s="13" t="s">
        <v>1437</v>
      </c>
      <c r="N245" s="13" t="s">
        <v>282</v>
      </c>
      <c r="O245" s="1" t="s">
        <v>275</v>
      </c>
      <c r="P245" s="2" t="str">
        <f>LEFT(Table8[[#This Row],['[4']]],FIND(" ",Table8[[#This Row],['[4']]],1)-1)</f>
        <v>450</v>
      </c>
      <c r="Q245" s="2" t="str">
        <f>MID(Table8[[#This Row],['[4']]],FIND("x",Table8[[#This Row],['[4']]],1)+2,FIND("x",Table8[[#This Row],['[4']]],7)-(FIND("x",Table8[[#This Row],['[4']]],1)+2))</f>
        <v xml:space="preserve">730 </v>
      </c>
      <c r="R245" s="2" t="str">
        <f>RIGHT(Table8[[#This Row],['[4']]],LEN(Table8[[#This Row],['[4']]])-(FIND("x",Table8[[#This Row],['[4']]],7)+1))</f>
        <v>1560</v>
      </c>
      <c r="S245" s="2"/>
      <c r="T245" s="2">
        <f t="shared" si="3"/>
        <v>0.51246000000000003</v>
      </c>
    </row>
    <row r="246" spans="1:20" ht="30" x14ac:dyDescent="0.25">
      <c r="A246" s="31">
        <v>241</v>
      </c>
      <c r="B246" s="1" t="s">
        <v>149</v>
      </c>
      <c r="C246" s="13" t="s">
        <v>7</v>
      </c>
      <c r="D246" s="13" t="s">
        <v>1843</v>
      </c>
      <c r="E246" s="13">
        <v>8</v>
      </c>
      <c r="F246" s="16">
        <v>1</v>
      </c>
      <c r="G246" s="16" t="s">
        <v>268</v>
      </c>
      <c r="H246" s="13" t="s">
        <v>1435</v>
      </c>
      <c r="I246" s="13" t="s">
        <v>27</v>
      </c>
      <c r="J246" s="13" t="s">
        <v>174</v>
      </c>
      <c r="K246" s="13" t="s">
        <v>5</v>
      </c>
      <c r="L246" s="13" t="s">
        <v>1458</v>
      </c>
      <c r="M246" s="13" t="s">
        <v>1437</v>
      </c>
      <c r="N246" s="13" t="s">
        <v>1438</v>
      </c>
      <c r="O246" s="1" t="s">
        <v>275</v>
      </c>
      <c r="P246" s="2" t="str">
        <f>LEFT(Table8[[#This Row],['[4']]],FIND(" ",Table8[[#This Row],['[4']]],1)-1)</f>
        <v>150</v>
      </c>
      <c r="Q246" s="2" t="str">
        <f>MID(Table8[[#This Row],['[4']]],FIND("x",Table8[[#This Row],['[4']]],1)+2,FIND("x",Table8[[#This Row],['[4']]],7)-(FIND("x",Table8[[#This Row],['[4']]],1)+2))</f>
        <v xml:space="preserve">400 </v>
      </c>
      <c r="R246" s="2" t="str">
        <f>RIGHT(Table8[[#This Row],['[4']]],LEN(Table8[[#This Row],['[4']]])-(FIND("x",Table8[[#This Row],['[4']]],7)+1))</f>
        <v>350</v>
      </c>
      <c r="S246" s="2"/>
      <c r="T246" s="2">
        <f t="shared" si="3"/>
        <v>2.1000000000000001E-2</v>
      </c>
    </row>
    <row r="247" spans="1:20" ht="30" x14ac:dyDescent="0.25">
      <c r="A247" s="31">
        <v>242</v>
      </c>
      <c r="B247" s="1" t="s">
        <v>1564</v>
      </c>
      <c r="C247" s="13" t="s">
        <v>18</v>
      </c>
      <c r="D247" s="13" t="s">
        <v>1581</v>
      </c>
      <c r="E247" s="13">
        <v>30</v>
      </c>
      <c r="F247" s="16">
        <v>8</v>
      </c>
      <c r="G247" s="16" t="s">
        <v>268</v>
      </c>
      <c r="H247" s="13" t="s">
        <v>1435</v>
      </c>
      <c r="I247" s="13" t="s">
        <v>27</v>
      </c>
      <c r="J247" s="13" t="s">
        <v>174</v>
      </c>
      <c r="K247" s="13" t="s">
        <v>5</v>
      </c>
      <c r="L247" s="13" t="s">
        <v>1458</v>
      </c>
      <c r="M247" s="13" t="s">
        <v>1437</v>
      </c>
      <c r="N247" s="13" t="s">
        <v>282</v>
      </c>
      <c r="O247" s="1" t="s">
        <v>275</v>
      </c>
      <c r="P247" s="2" t="str">
        <f>LEFT(Table8[[#This Row],['[4']]],FIND(" ",Table8[[#This Row],['[4']]],1)-1)</f>
        <v>340</v>
      </c>
      <c r="Q247" s="2" t="str">
        <f>MID(Table8[[#This Row],['[4']]],FIND("x",Table8[[#This Row],['[4']]],1)+2,FIND("x",Table8[[#This Row],['[4']]],7)-(FIND("x",Table8[[#This Row],['[4']]],1)+2))</f>
        <v xml:space="preserve">620 </v>
      </c>
      <c r="R247" s="2" t="str">
        <f>RIGHT(Table8[[#This Row],['[4']]],LEN(Table8[[#This Row],['[4']]])-(FIND("x",Table8[[#This Row],['[4']]],7)+1))</f>
        <v>370</v>
      </c>
      <c r="S247" s="2"/>
      <c r="T247" s="2">
        <f t="shared" si="3"/>
        <v>7.7995999999999996E-2</v>
      </c>
    </row>
    <row r="248" spans="1:20" ht="30" x14ac:dyDescent="0.25">
      <c r="A248" s="31">
        <v>243</v>
      </c>
      <c r="B248" s="1" t="s">
        <v>1564</v>
      </c>
      <c r="C248" s="13" t="s">
        <v>13</v>
      </c>
      <c r="D248" s="13" t="s">
        <v>1581</v>
      </c>
      <c r="E248" s="13">
        <v>50</v>
      </c>
      <c r="F248" s="16">
        <v>40</v>
      </c>
      <c r="G248" s="16" t="s">
        <v>268</v>
      </c>
      <c r="H248" s="13" t="s">
        <v>1435</v>
      </c>
      <c r="I248" s="13" t="s">
        <v>27</v>
      </c>
      <c r="J248" s="13" t="s">
        <v>1565</v>
      </c>
      <c r="K248" s="13" t="s">
        <v>5</v>
      </c>
      <c r="L248" s="13" t="s">
        <v>1458</v>
      </c>
      <c r="M248" s="13" t="s">
        <v>1437</v>
      </c>
      <c r="N248" s="13" t="s">
        <v>282</v>
      </c>
      <c r="O248" s="1" t="s">
        <v>275</v>
      </c>
      <c r="P248" s="2" t="str">
        <f>LEFT(Table8[[#This Row],['[4']]],FIND(" ",Table8[[#This Row],['[4']]],1)-1)</f>
        <v>340</v>
      </c>
      <c r="Q248" s="2" t="str">
        <f>MID(Table8[[#This Row],['[4']]],FIND("x",Table8[[#This Row],['[4']]],1)+2,FIND("x",Table8[[#This Row],['[4']]],7)-(FIND("x",Table8[[#This Row],['[4']]],1)+2))</f>
        <v xml:space="preserve">620 </v>
      </c>
      <c r="R248" s="2" t="str">
        <f>RIGHT(Table8[[#This Row],['[4']]],LEN(Table8[[#This Row],['[4']]])-(FIND("x",Table8[[#This Row],['[4']]],7)+1))</f>
        <v>370</v>
      </c>
      <c r="S248" s="2"/>
      <c r="T248" s="2">
        <f t="shared" si="3"/>
        <v>7.7995999999999996E-2</v>
      </c>
    </row>
    <row r="249" spans="1:20" ht="30" x14ac:dyDescent="0.25">
      <c r="A249" s="31">
        <v>244</v>
      </c>
      <c r="B249" s="1" t="s">
        <v>1566</v>
      </c>
      <c r="C249" s="13" t="s">
        <v>14</v>
      </c>
      <c r="D249" s="13" t="s">
        <v>1941</v>
      </c>
      <c r="E249" s="13">
        <v>10</v>
      </c>
      <c r="F249" s="16">
        <v>8</v>
      </c>
      <c r="G249" s="16" t="s">
        <v>268</v>
      </c>
      <c r="H249" s="13" t="s">
        <v>1435</v>
      </c>
      <c r="I249" s="13" t="s">
        <v>27</v>
      </c>
      <c r="J249" s="13" t="s">
        <v>1565</v>
      </c>
      <c r="K249" s="13" t="s">
        <v>5</v>
      </c>
      <c r="L249" s="13" t="s">
        <v>1458</v>
      </c>
      <c r="M249" s="13" t="s">
        <v>1437</v>
      </c>
      <c r="N249" s="13" t="s">
        <v>282</v>
      </c>
      <c r="O249" s="1" t="s">
        <v>275</v>
      </c>
      <c r="P249" s="2" t="str">
        <f>LEFT(Table8[[#This Row],['[4']]],FIND(" ",Table8[[#This Row],['[4']]],1)-1)</f>
        <v>200</v>
      </c>
      <c r="Q249" s="2" t="str">
        <f>MID(Table8[[#This Row],['[4']]],FIND("x",Table8[[#This Row],['[4']]],1)+2,FIND("x",Table8[[#This Row],['[4']]],7)-(FIND("x",Table8[[#This Row],['[4']]],1)+2))</f>
        <v xml:space="preserve">200 </v>
      </c>
      <c r="R249" s="2" t="str">
        <f>RIGHT(Table8[[#This Row],['[4']]],LEN(Table8[[#This Row],['[4']]])-(FIND("x",Table8[[#This Row],['[4']]],7)+1))</f>
        <v>1580</v>
      </c>
      <c r="S249" s="2"/>
      <c r="T249" s="2">
        <f t="shared" si="3"/>
        <v>6.3200000000000006E-2</v>
      </c>
    </row>
    <row r="250" spans="1:20" ht="30" x14ac:dyDescent="0.25">
      <c r="A250" s="31">
        <v>245</v>
      </c>
      <c r="B250" s="1" t="s">
        <v>1468</v>
      </c>
      <c r="C250" s="13" t="s">
        <v>8</v>
      </c>
      <c r="D250" s="13" t="s">
        <v>1942</v>
      </c>
      <c r="E250" s="13">
        <v>50</v>
      </c>
      <c r="F250" s="16">
        <v>1</v>
      </c>
      <c r="G250" s="16" t="s">
        <v>268</v>
      </c>
      <c r="H250" s="13" t="s">
        <v>1435</v>
      </c>
      <c r="I250" s="13" t="s">
        <v>27</v>
      </c>
      <c r="J250" s="13" t="s">
        <v>234</v>
      </c>
      <c r="K250" s="13" t="s">
        <v>5</v>
      </c>
      <c r="L250" s="13" t="s">
        <v>1458</v>
      </c>
      <c r="M250" s="13" t="s">
        <v>1437</v>
      </c>
      <c r="N250" s="13" t="s">
        <v>282</v>
      </c>
      <c r="O250" s="1" t="s">
        <v>275</v>
      </c>
      <c r="P250" s="2" t="str">
        <f>LEFT(Table8[[#This Row],['[4']]],FIND(" ",Table8[[#This Row],['[4']]],1)-1)</f>
        <v>450</v>
      </c>
      <c r="Q250" s="2" t="str">
        <f>MID(Table8[[#This Row],['[4']]],FIND("x",Table8[[#This Row],['[4']]],1)+2,FIND("x",Table8[[#This Row],['[4']]],7)-(FIND("x",Table8[[#This Row],['[4']]],1)+2))</f>
        <v xml:space="preserve">740 </v>
      </c>
      <c r="R250" s="2" t="str">
        <f>RIGHT(Table8[[#This Row],['[4']]],LEN(Table8[[#This Row],['[4']]])-(FIND("x",Table8[[#This Row],['[4']]],7)+1))</f>
        <v>1560</v>
      </c>
      <c r="S250" s="2"/>
      <c r="T250" s="2">
        <f t="shared" si="3"/>
        <v>0.51948000000000005</v>
      </c>
    </row>
    <row r="251" spans="1:20" ht="30" x14ac:dyDescent="0.25">
      <c r="A251" s="31">
        <v>246</v>
      </c>
      <c r="B251" s="1" t="s">
        <v>1567</v>
      </c>
      <c r="C251" s="13" t="s">
        <v>18</v>
      </c>
      <c r="D251" s="13" t="s">
        <v>1280</v>
      </c>
      <c r="E251" s="13">
        <v>30</v>
      </c>
      <c r="F251" s="16">
        <v>1</v>
      </c>
      <c r="G251" s="16" t="s">
        <v>268</v>
      </c>
      <c r="H251" s="13" t="s">
        <v>1435</v>
      </c>
      <c r="I251" s="13" t="s">
        <v>27</v>
      </c>
      <c r="J251" s="13" t="s">
        <v>234</v>
      </c>
      <c r="K251" s="13" t="s">
        <v>5</v>
      </c>
      <c r="L251" s="13" t="s">
        <v>1458</v>
      </c>
      <c r="M251" s="13" t="s">
        <v>1437</v>
      </c>
      <c r="N251" s="13" t="s">
        <v>1438</v>
      </c>
      <c r="O251" s="1" t="s">
        <v>275</v>
      </c>
      <c r="P251" s="2" t="str">
        <f>LEFT(Table8[[#This Row],['[4']]],FIND(" ",Table8[[#This Row],['[4']]],1)-1)</f>
        <v>400</v>
      </c>
      <c r="Q251" s="2" t="str">
        <f>MID(Table8[[#This Row],['[4']]],FIND("x",Table8[[#This Row],['[4']]],1)+2,FIND("x",Table8[[#This Row],['[4']]],7)-(FIND("x",Table8[[#This Row],['[4']]],1)+2))</f>
        <v xml:space="preserve">600 </v>
      </c>
      <c r="R251" s="2" t="str">
        <f>RIGHT(Table8[[#This Row],['[4']]],LEN(Table8[[#This Row],['[4']]])-(FIND("x",Table8[[#This Row],['[4']]],7)+1))</f>
        <v>2000</v>
      </c>
      <c r="S251" s="2"/>
      <c r="T251" s="2">
        <f t="shared" si="3"/>
        <v>0.48</v>
      </c>
    </row>
    <row r="252" spans="1:20" ht="30" x14ac:dyDescent="0.25">
      <c r="A252" s="31">
        <v>247</v>
      </c>
      <c r="B252" s="1" t="s">
        <v>1568</v>
      </c>
      <c r="C252" s="13" t="s">
        <v>8</v>
      </c>
      <c r="D252" s="13" t="s">
        <v>1943</v>
      </c>
      <c r="E252" s="13">
        <v>120</v>
      </c>
      <c r="F252" s="16">
        <v>1</v>
      </c>
      <c r="G252" s="16" t="s">
        <v>268</v>
      </c>
      <c r="H252" s="13" t="s">
        <v>1435</v>
      </c>
      <c r="I252" s="13" t="s">
        <v>27</v>
      </c>
      <c r="J252" s="13" t="s">
        <v>234</v>
      </c>
      <c r="K252" s="13" t="s">
        <v>5</v>
      </c>
      <c r="L252" s="13" t="s">
        <v>1458</v>
      </c>
      <c r="M252" s="13" t="s">
        <v>1437</v>
      </c>
      <c r="N252" s="13" t="s">
        <v>1438</v>
      </c>
      <c r="O252" s="1" t="s">
        <v>275</v>
      </c>
      <c r="P252" s="2" t="str">
        <f>LEFT(Table8[[#This Row],['[4']]],FIND(" ",Table8[[#This Row],['[4']]],1)-1)</f>
        <v>600</v>
      </c>
      <c r="Q252" s="2" t="str">
        <f>MID(Table8[[#This Row],['[4']]],FIND("x",Table8[[#This Row],['[4']]],1)+2,FIND("x",Table8[[#This Row],['[4']]],7)-(FIND("x",Table8[[#This Row],['[4']]],1)+2))</f>
        <v xml:space="preserve">790 </v>
      </c>
      <c r="R252" s="2" t="str">
        <f>RIGHT(Table8[[#This Row],['[4']]],LEN(Table8[[#This Row],['[4']]])-(FIND("x",Table8[[#This Row],['[4']]],7)+1))</f>
        <v>1700</v>
      </c>
      <c r="S252" s="2"/>
      <c r="T252" s="2">
        <f t="shared" si="3"/>
        <v>0.80579999999999996</v>
      </c>
    </row>
    <row r="253" spans="1:20" ht="30" x14ac:dyDescent="0.25">
      <c r="A253" s="31">
        <v>248</v>
      </c>
      <c r="B253" s="1" t="s">
        <v>1509</v>
      </c>
      <c r="C253" s="13" t="s">
        <v>9</v>
      </c>
      <c r="D253" s="13" t="s">
        <v>1897</v>
      </c>
      <c r="E253" s="13">
        <v>500</v>
      </c>
      <c r="F253" s="16">
        <v>1</v>
      </c>
      <c r="G253" s="16" t="s">
        <v>268</v>
      </c>
      <c r="H253" s="13" t="s">
        <v>1435</v>
      </c>
      <c r="I253" s="13" t="s">
        <v>27</v>
      </c>
      <c r="J253" s="13" t="s">
        <v>234</v>
      </c>
      <c r="K253" s="13" t="s">
        <v>5</v>
      </c>
      <c r="L253" s="13" t="s">
        <v>1458</v>
      </c>
      <c r="M253" s="13" t="s">
        <v>1437</v>
      </c>
      <c r="N253" s="13" t="s">
        <v>1438</v>
      </c>
      <c r="O253" s="1" t="s">
        <v>275</v>
      </c>
      <c r="P253" s="2" t="str">
        <f>LEFT(Table8[[#This Row],['[4']]],FIND(" ",Table8[[#This Row],['[4']]],1)-1)</f>
        <v>900</v>
      </c>
      <c r="Q253" s="2" t="str">
        <f>MID(Table8[[#This Row],['[4']]],FIND("x",Table8[[#This Row],['[4']]],1)+2,FIND("x",Table8[[#This Row],['[4']]],7)-(FIND("x",Table8[[#This Row],['[4']]],1)+2))</f>
        <v xml:space="preserve">1540 </v>
      </c>
      <c r="R253" s="2" t="str">
        <f>RIGHT(Table8[[#This Row],['[4']]],LEN(Table8[[#This Row],['[4']]])-(FIND("x",Table8[[#This Row],['[4']]],7)+1))</f>
        <v>800</v>
      </c>
      <c r="S253" s="2"/>
      <c r="T253" s="2">
        <f t="shared" si="3"/>
        <v>1.1088</v>
      </c>
    </row>
    <row r="254" spans="1:20" ht="30" x14ac:dyDescent="0.25">
      <c r="A254" s="31">
        <v>249</v>
      </c>
      <c r="B254" s="1" t="s">
        <v>1569</v>
      </c>
      <c r="C254" s="13" t="s">
        <v>9</v>
      </c>
      <c r="D254" s="13" t="s">
        <v>1944</v>
      </c>
      <c r="E254" s="13">
        <v>50</v>
      </c>
      <c r="F254" s="16">
        <v>1</v>
      </c>
      <c r="G254" s="16" t="s">
        <v>268</v>
      </c>
      <c r="H254" s="13" t="s">
        <v>1435</v>
      </c>
      <c r="I254" s="13" t="s">
        <v>27</v>
      </c>
      <c r="J254" s="13" t="s">
        <v>234</v>
      </c>
      <c r="K254" s="13" t="s">
        <v>5</v>
      </c>
      <c r="L254" s="13" t="s">
        <v>1458</v>
      </c>
      <c r="M254" s="13" t="s">
        <v>1437</v>
      </c>
      <c r="N254" s="13" t="s">
        <v>1438</v>
      </c>
      <c r="O254" s="1" t="s">
        <v>275</v>
      </c>
      <c r="P254" s="2" t="str">
        <f>LEFT(Table8[[#This Row],['[4']]],FIND(" ",Table8[[#This Row],['[4']]],1)-1)</f>
        <v>1050</v>
      </c>
      <c r="Q254" s="2" t="str">
        <f>MID(Table8[[#This Row],['[4']]],FIND("x",Table8[[#This Row],['[4']]],1)+2,FIND("x",Table8[[#This Row],['[4']]],7)-(FIND("x",Table8[[#This Row],['[4']]],1)+2))</f>
        <v xml:space="preserve">1410 </v>
      </c>
      <c r="R254" s="2" t="str">
        <f>RIGHT(Table8[[#This Row],['[4']]],LEN(Table8[[#This Row],['[4']]])-(FIND("x",Table8[[#This Row],['[4']]],7)+1))</f>
        <v>560</v>
      </c>
      <c r="S254" s="2"/>
      <c r="T254" s="2">
        <f t="shared" si="3"/>
        <v>0.82908000000000004</v>
      </c>
    </row>
    <row r="255" spans="1:20" ht="30" x14ac:dyDescent="0.25">
      <c r="A255" s="31">
        <v>250</v>
      </c>
      <c r="B255" s="1" t="s">
        <v>1570</v>
      </c>
      <c r="C255" s="13" t="s">
        <v>8</v>
      </c>
      <c r="D255" s="13" t="s">
        <v>1945</v>
      </c>
      <c r="E255" s="13">
        <v>120</v>
      </c>
      <c r="F255" s="16">
        <v>1</v>
      </c>
      <c r="G255" s="16" t="s">
        <v>268</v>
      </c>
      <c r="H255" s="13" t="s">
        <v>1435</v>
      </c>
      <c r="I255" s="13" t="s">
        <v>27</v>
      </c>
      <c r="J255" s="13" t="s">
        <v>234</v>
      </c>
      <c r="K255" s="13" t="s">
        <v>5</v>
      </c>
      <c r="L255" s="13" t="s">
        <v>1458</v>
      </c>
      <c r="M255" s="13" t="s">
        <v>1437</v>
      </c>
      <c r="N255" s="13" t="s">
        <v>1438</v>
      </c>
      <c r="O255" s="1" t="s">
        <v>275</v>
      </c>
      <c r="P255" s="2" t="str">
        <f>LEFT(Table8[[#This Row],['[4']]],FIND(" ",Table8[[#This Row],['[4']]],1)-1)</f>
        <v>460</v>
      </c>
      <c r="Q255" s="2" t="str">
        <f>MID(Table8[[#This Row],['[4']]],FIND("x",Table8[[#This Row],['[4']]],1)+2,FIND("x",Table8[[#This Row],['[4']]],7)-(FIND("x",Table8[[#This Row],['[4']]],1)+2))</f>
        <v xml:space="preserve">940 </v>
      </c>
      <c r="R255" s="2" t="str">
        <f>RIGHT(Table8[[#This Row],['[4']]],LEN(Table8[[#This Row],['[4']]])-(FIND("x",Table8[[#This Row],['[4']]],7)+1))</f>
        <v>1840</v>
      </c>
      <c r="S255" s="2"/>
      <c r="T255" s="2">
        <f t="shared" si="3"/>
        <v>0.79561599999999999</v>
      </c>
    </row>
    <row r="256" spans="1:20" ht="45" x14ac:dyDescent="0.25">
      <c r="A256" s="31">
        <v>251</v>
      </c>
      <c r="B256" s="1" t="s">
        <v>1571</v>
      </c>
      <c r="C256" s="13" t="s">
        <v>9</v>
      </c>
      <c r="D256" s="13" t="s">
        <v>1946</v>
      </c>
      <c r="E256" s="13">
        <v>20</v>
      </c>
      <c r="F256" s="16">
        <v>1</v>
      </c>
      <c r="G256" s="16" t="s">
        <v>268</v>
      </c>
      <c r="H256" s="13" t="s">
        <v>1435</v>
      </c>
      <c r="I256" s="13" t="s">
        <v>27</v>
      </c>
      <c r="J256" s="13" t="s">
        <v>234</v>
      </c>
      <c r="K256" s="13" t="s">
        <v>5</v>
      </c>
      <c r="L256" s="13" t="s">
        <v>1458</v>
      </c>
      <c r="M256" s="13" t="s">
        <v>1437</v>
      </c>
      <c r="N256" s="13" t="s">
        <v>1438</v>
      </c>
      <c r="O256" s="1" t="s">
        <v>275</v>
      </c>
      <c r="P256" s="2" t="str">
        <f>LEFT(Table8[[#This Row],['[4']]],FIND(" ",Table8[[#This Row],['[4']]],1)-1)</f>
        <v>500</v>
      </c>
      <c r="Q256" s="2" t="str">
        <f>MID(Table8[[#This Row],['[4']]],FIND("x",Table8[[#This Row],['[4']]],1)+2,FIND("x",Table8[[#This Row],['[4']]],7)-(FIND("x",Table8[[#This Row],['[4']]],1)+2))</f>
        <v xml:space="preserve">300 </v>
      </c>
      <c r="R256" s="2" t="str">
        <f>RIGHT(Table8[[#This Row],['[4']]],LEN(Table8[[#This Row],['[4']]])-(FIND("x",Table8[[#This Row],['[4']]],7)+1))</f>
        <v>450</v>
      </c>
      <c r="S256" s="2"/>
      <c r="T256" s="2">
        <f t="shared" si="3"/>
        <v>6.7500000000000004E-2</v>
      </c>
    </row>
    <row r="257" spans="1:20" ht="30" x14ac:dyDescent="0.25">
      <c r="A257" s="31">
        <v>252</v>
      </c>
      <c r="B257" s="1" t="s">
        <v>1572</v>
      </c>
      <c r="C257" s="13" t="s">
        <v>9</v>
      </c>
      <c r="D257" s="13" t="s">
        <v>1947</v>
      </c>
      <c r="E257" s="13">
        <v>50</v>
      </c>
      <c r="F257" s="16">
        <v>1</v>
      </c>
      <c r="G257" s="16" t="s">
        <v>268</v>
      </c>
      <c r="H257" s="13" t="s">
        <v>1435</v>
      </c>
      <c r="I257" s="13" t="s">
        <v>27</v>
      </c>
      <c r="J257" s="13" t="s">
        <v>234</v>
      </c>
      <c r="K257" s="13" t="s">
        <v>5</v>
      </c>
      <c r="L257" s="13" t="s">
        <v>1458</v>
      </c>
      <c r="M257" s="13" t="s">
        <v>1437</v>
      </c>
      <c r="N257" s="13" t="s">
        <v>1438</v>
      </c>
      <c r="O257" s="1" t="s">
        <v>275</v>
      </c>
      <c r="P257" s="2" t="str">
        <f>LEFT(Table8[[#This Row],['[4']]],FIND(" ",Table8[[#This Row],['[4']]],1)-1)</f>
        <v>710</v>
      </c>
      <c r="Q257" s="2" t="str">
        <f>MID(Table8[[#This Row],['[4']]],FIND("x",Table8[[#This Row],['[4']]],1)+2,FIND("x",Table8[[#This Row],['[4']]],7)-(FIND("x",Table8[[#This Row],['[4']]],1)+2))</f>
        <v xml:space="preserve">1140 </v>
      </c>
      <c r="R257" s="2" t="str">
        <f>RIGHT(Table8[[#This Row],['[4']]],LEN(Table8[[#This Row],['[4']]])-(FIND("x",Table8[[#This Row],['[4']]],7)+1))</f>
        <v>720</v>
      </c>
      <c r="S257" s="2"/>
      <c r="T257" s="2">
        <f t="shared" si="3"/>
        <v>0.58276799999999995</v>
      </c>
    </row>
    <row r="258" spans="1:20" ht="30" x14ac:dyDescent="0.25">
      <c r="A258" s="31">
        <v>253</v>
      </c>
      <c r="B258" s="1" t="s">
        <v>1573</v>
      </c>
      <c r="C258" s="13" t="s">
        <v>15</v>
      </c>
      <c r="D258" s="13" t="s">
        <v>1581</v>
      </c>
      <c r="E258" s="13">
        <v>30</v>
      </c>
      <c r="F258" s="16">
        <v>3</v>
      </c>
      <c r="G258" s="16" t="s">
        <v>268</v>
      </c>
      <c r="H258" s="13" t="s">
        <v>1435</v>
      </c>
      <c r="I258" s="13" t="s">
        <v>27</v>
      </c>
      <c r="J258" s="13" t="s">
        <v>234</v>
      </c>
      <c r="K258" s="13" t="s">
        <v>5</v>
      </c>
      <c r="L258" s="13" t="s">
        <v>1458</v>
      </c>
      <c r="M258" s="13" t="s">
        <v>1437</v>
      </c>
      <c r="N258" s="13" t="s">
        <v>1438</v>
      </c>
      <c r="O258" s="1" t="s">
        <v>275</v>
      </c>
      <c r="P258" s="2" t="str">
        <f>LEFT(Table8[[#This Row],['[4']]],FIND(" ",Table8[[#This Row],['[4']]],1)-1)</f>
        <v>340</v>
      </c>
      <c r="Q258" s="2" t="str">
        <f>MID(Table8[[#This Row],['[4']]],FIND("x",Table8[[#This Row],['[4']]],1)+2,FIND("x",Table8[[#This Row],['[4']]],7)-(FIND("x",Table8[[#This Row],['[4']]],1)+2))</f>
        <v xml:space="preserve">620 </v>
      </c>
      <c r="R258" s="2" t="str">
        <f>RIGHT(Table8[[#This Row],['[4']]],LEN(Table8[[#This Row],['[4']]])-(FIND("x",Table8[[#This Row],['[4']]],7)+1))</f>
        <v>370</v>
      </c>
      <c r="S258" s="2"/>
      <c r="T258" s="2">
        <f t="shared" si="3"/>
        <v>7.7995999999999996E-2</v>
      </c>
    </row>
    <row r="259" spans="1:20" ht="30" x14ac:dyDescent="0.25">
      <c r="A259" s="31">
        <v>254</v>
      </c>
      <c r="B259" s="1" t="s">
        <v>1574</v>
      </c>
      <c r="C259" s="13" t="s">
        <v>18</v>
      </c>
      <c r="D259" s="13" t="s">
        <v>1581</v>
      </c>
      <c r="E259" s="13">
        <v>50</v>
      </c>
      <c r="F259" s="16">
        <v>2</v>
      </c>
      <c r="G259" s="16" t="s">
        <v>268</v>
      </c>
      <c r="H259" s="13" t="s">
        <v>1435</v>
      </c>
      <c r="I259" s="13" t="s">
        <v>27</v>
      </c>
      <c r="J259" s="13" t="s">
        <v>234</v>
      </c>
      <c r="K259" s="13" t="s">
        <v>5</v>
      </c>
      <c r="L259" s="13" t="s">
        <v>1458</v>
      </c>
      <c r="M259" s="13" t="s">
        <v>1437</v>
      </c>
      <c r="N259" s="13" t="s">
        <v>282</v>
      </c>
      <c r="O259" s="1" t="s">
        <v>275</v>
      </c>
      <c r="P259" s="2" t="str">
        <f>LEFT(Table8[[#This Row],['[4']]],FIND(" ",Table8[[#This Row],['[4']]],1)-1)</f>
        <v>340</v>
      </c>
      <c r="Q259" s="2" t="str">
        <f>MID(Table8[[#This Row],['[4']]],FIND("x",Table8[[#This Row],['[4']]],1)+2,FIND("x",Table8[[#This Row],['[4']]],7)-(FIND("x",Table8[[#This Row],['[4']]],1)+2))</f>
        <v xml:space="preserve">620 </v>
      </c>
      <c r="R259" s="2" t="str">
        <f>RIGHT(Table8[[#This Row],['[4']]],LEN(Table8[[#This Row],['[4']]])-(FIND("x",Table8[[#This Row],['[4']]],7)+1))</f>
        <v>370</v>
      </c>
      <c r="S259" s="2"/>
      <c r="T259" s="2">
        <f t="shared" si="3"/>
        <v>7.7995999999999996E-2</v>
      </c>
    </row>
    <row r="260" spans="1:20" ht="30" x14ac:dyDescent="0.25">
      <c r="A260" s="31">
        <v>255</v>
      </c>
      <c r="B260" s="1" t="s">
        <v>1564</v>
      </c>
      <c r="C260" s="13" t="s">
        <v>18</v>
      </c>
      <c r="D260" s="13" t="s">
        <v>1581</v>
      </c>
      <c r="E260" s="13">
        <v>30</v>
      </c>
      <c r="F260" s="16">
        <v>6</v>
      </c>
      <c r="G260" s="16" t="s">
        <v>268</v>
      </c>
      <c r="H260" s="13" t="s">
        <v>1435</v>
      </c>
      <c r="I260" s="13" t="s">
        <v>27</v>
      </c>
      <c r="J260" s="13" t="s">
        <v>234</v>
      </c>
      <c r="K260" s="13" t="s">
        <v>5</v>
      </c>
      <c r="L260" s="13" t="s">
        <v>1458</v>
      </c>
      <c r="M260" s="13" t="s">
        <v>1437</v>
      </c>
      <c r="N260" s="13" t="s">
        <v>1438</v>
      </c>
      <c r="O260" s="1" t="s">
        <v>275</v>
      </c>
      <c r="P260" s="2" t="str">
        <f>LEFT(Table8[[#This Row],['[4']]],FIND(" ",Table8[[#This Row],['[4']]],1)-1)</f>
        <v>340</v>
      </c>
      <c r="Q260" s="2" t="str">
        <f>MID(Table8[[#This Row],['[4']]],FIND("x",Table8[[#This Row],['[4']]],1)+2,FIND("x",Table8[[#This Row],['[4']]],7)-(FIND("x",Table8[[#This Row],['[4']]],1)+2))</f>
        <v xml:space="preserve">620 </v>
      </c>
      <c r="R260" s="2" t="str">
        <f>RIGHT(Table8[[#This Row],['[4']]],LEN(Table8[[#This Row],['[4']]])-(FIND("x",Table8[[#This Row],['[4']]],7)+1))</f>
        <v>370</v>
      </c>
      <c r="S260" s="2"/>
      <c r="T260" s="2">
        <f t="shared" si="3"/>
        <v>7.7995999999999996E-2</v>
      </c>
    </row>
    <row r="261" spans="1:20" ht="30" x14ac:dyDescent="0.25">
      <c r="A261" s="31">
        <v>256</v>
      </c>
      <c r="B261" s="1" t="s">
        <v>149</v>
      </c>
      <c r="C261" s="13" t="s">
        <v>7</v>
      </c>
      <c r="D261" s="13" t="s">
        <v>1843</v>
      </c>
      <c r="E261" s="13">
        <v>8</v>
      </c>
      <c r="F261" s="16">
        <v>3</v>
      </c>
      <c r="G261" s="16" t="s">
        <v>268</v>
      </c>
      <c r="H261" s="13" t="s">
        <v>1435</v>
      </c>
      <c r="I261" s="13" t="s">
        <v>27</v>
      </c>
      <c r="J261" s="13" t="s">
        <v>234</v>
      </c>
      <c r="K261" s="13" t="s">
        <v>5</v>
      </c>
      <c r="L261" s="13" t="s">
        <v>1458</v>
      </c>
      <c r="M261" s="13" t="s">
        <v>1437</v>
      </c>
      <c r="N261" s="13" t="s">
        <v>1438</v>
      </c>
      <c r="O261" s="1" t="s">
        <v>275</v>
      </c>
      <c r="P261" s="2" t="str">
        <f>LEFT(Table8[[#This Row],['[4']]],FIND(" ",Table8[[#This Row],['[4']]],1)-1)</f>
        <v>150</v>
      </c>
      <c r="Q261" s="2" t="str">
        <f>MID(Table8[[#This Row],['[4']]],FIND("x",Table8[[#This Row],['[4']]],1)+2,FIND("x",Table8[[#This Row],['[4']]],7)-(FIND("x",Table8[[#This Row],['[4']]],1)+2))</f>
        <v xml:space="preserve">400 </v>
      </c>
      <c r="R261" s="2" t="str">
        <f>RIGHT(Table8[[#This Row],['[4']]],LEN(Table8[[#This Row],['[4']]])-(FIND("x",Table8[[#This Row],['[4']]],7)+1))</f>
        <v>350</v>
      </c>
      <c r="S261" s="2"/>
      <c r="T261" s="2">
        <f t="shared" si="3"/>
        <v>2.1000000000000001E-2</v>
      </c>
    </row>
    <row r="262" spans="1:20" ht="30" x14ac:dyDescent="0.25">
      <c r="A262" s="31">
        <v>257</v>
      </c>
      <c r="B262" s="1" t="s">
        <v>1449</v>
      </c>
      <c r="C262" s="13" t="s">
        <v>8</v>
      </c>
      <c r="D262" s="13" t="s">
        <v>1842</v>
      </c>
      <c r="E262" s="13">
        <v>7</v>
      </c>
      <c r="F262" s="16">
        <v>2</v>
      </c>
      <c r="G262" s="16" t="s">
        <v>268</v>
      </c>
      <c r="H262" s="13" t="s">
        <v>1435</v>
      </c>
      <c r="I262" s="13" t="s">
        <v>27</v>
      </c>
      <c r="J262" s="13" t="s">
        <v>234</v>
      </c>
      <c r="K262" s="13" t="s">
        <v>5</v>
      </c>
      <c r="L262" s="13" t="s">
        <v>1458</v>
      </c>
      <c r="M262" s="13" t="s">
        <v>1437</v>
      </c>
      <c r="N262" s="13" t="s">
        <v>282</v>
      </c>
      <c r="O262" s="1" t="s">
        <v>275</v>
      </c>
      <c r="P262" s="2" t="str">
        <f>LEFT(Table8[[#This Row],['[4']]],FIND(" ",Table8[[#This Row],['[4']]],1)-1)</f>
        <v>650</v>
      </c>
      <c r="Q262" s="2" t="str">
        <f>MID(Table8[[#This Row],['[4']]],FIND("x",Table8[[#This Row],['[4']]],1)+2,FIND("x",Table8[[#This Row],['[4']]],7)-(FIND("x",Table8[[#This Row],['[4']]],1)+2))</f>
        <v xml:space="preserve">720 </v>
      </c>
      <c r="R262" s="2" t="str">
        <f>RIGHT(Table8[[#This Row],['[4']]],LEN(Table8[[#This Row],['[4']]])-(FIND("x",Table8[[#This Row],['[4']]],7)+1))</f>
        <v>1000</v>
      </c>
      <c r="S262" s="2"/>
      <c r="T262" s="2">
        <f t="shared" ref="T262:T264" si="4">P262*Q262*R262/1000000000</f>
        <v>0.46800000000000003</v>
      </c>
    </row>
    <row r="263" spans="1:20" ht="30" x14ac:dyDescent="0.25">
      <c r="A263" s="31">
        <v>258</v>
      </c>
      <c r="B263" s="1" t="s">
        <v>1575</v>
      </c>
      <c r="C263" s="13" t="s">
        <v>14</v>
      </c>
      <c r="D263" s="13" t="s">
        <v>1948</v>
      </c>
      <c r="E263" s="13">
        <v>9</v>
      </c>
      <c r="F263" s="16">
        <v>30</v>
      </c>
      <c r="G263" s="16" t="s">
        <v>268</v>
      </c>
      <c r="H263" s="13" t="s">
        <v>1435</v>
      </c>
      <c r="I263" s="13" t="s">
        <v>27</v>
      </c>
      <c r="J263" s="13" t="s">
        <v>1576</v>
      </c>
      <c r="K263" s="13" t="s">
        <v>142</v>
      </c>
      <c r="L263" s="13" t="s">
        <v>1503</v>
      </c>
      <c r="M263" s="13" t="s">
        <v>1437</v>
      </c>
      <c r="N263" s="13" t="s">
        <v>282</v>
      </c>
      <c r="O263" s="1" t="s">
        <v>275</v>
      </c>
      <c r="P263" s="2" t="str">
        <f>LEFT(Table8[[#This Row],['[4']]],FIND(" ",Table8[[#This Row],['[4']]],1)-1)</f>
        <v>100</v>
      </c>
      <c r="Q263" s="2" t="str">
        <f>MID(Table8[[#This Row],['[4']]],FIND("x",Table8[[#This Row],['[4']]],1)+2,FIND("x",Table8[[#This Row],['[4']]],7)-(FIND("x",Table8[[#This Row],['[4']]],1)+2))</f>
        <v xml:space="preserve">600 </v>
      </c>
      <c r="R263" s="2" t="str">
        <f>RIGHT(Table8[[#This Row],['[4']]],LEN(Table8[[#This Row],['[4']]])-(FIND("x",Table8[[#This Row],['[4']]],7)+1))</f>
        <v>500</v>
      </c>
      <c r="S263" s="2"/>
      <c r="T263" s="2">
        <f t="shared" si="4"/>
        <v>0.03</v>
      </c>
    </row>
    <row r="264" spans="1:20" ht="30" x14ac:dyDescent="0.25">
      <c r="A264" s="31">
        <v>259</v>
      </c>
      <c r="B264" s="1" t="s">
        <v>1577</v>
      </c>
      <c r="C264" s="13" t="s">
        <v>14</v>
      </c>
      <c r="D264" s="13" t="s">
        <v>1949</v>
      </c>
      <c r="E264" s="13">
        <v>3</v>
      </c>
      <c r="F264" s="16">
        <v>30</v>
      </c>
      <c r="G264" s="16" t="s">
        <v>268</v>
      </c>
      <c r="H264" s="13" t="s">
        <v>1435</v>
      </c>
      <c r="I264" s="13" t="s">
        <v>27</v>
      </c>
      <c r="J264" s="13" t="s">
        <v>1578</v>
      </c>
      <c r="K264" s="13" t="s">
        <v>142</v>
      </c>
      <c r="L264" s="13" t="s">
        <v>1503</v>
      </c>
      <c r="M264" s="13" t="s">
        <v>1437</v>
      </c>
      <c r="N264" s="13" t="s">
        <v>282</v>
      </c>
      <c r="P264" s="2" t="str">
        <f>LEFT(Table8[[#This Row],['[4']]],FIND(" ",Table8[[#This Row],['[4']]],1)-1)</f>
        <v>20</v>
      </c>
      <c r="Q264" s="2" t="str">
        <f>MID(Table8[[#This Row],['[4']]],FIND("x",Table8[[#This Row],['[4']]],1)+2,FIND("x",Table8[[#This Row],['[4']]],7)-(FIND("x",Table8[[#This Row],['[4']]],1)+2))</f>
        <v xml:space="preserve">1500 </v>
      </c>
      <c r="R264" s="2" t="str">
        <f>RIGHT(Table8[[#This Row],['[4']]],LEN(Table8[[#This Row],['[4']]])-(FIND("x",Table8[[#This Row],['[4']]],7)+1))</f>
        <v>2000</v>
      </c>
      <c r="S264" s="2"/>
      <c r="T264" s="2">
        <f t="shared" si="4"/>
        <v>0.06</v>
      </c>
    </row>
    <row r="265" spans="1:20" ht="30" x14ac:dyDescent="0.25">
      <c r="A265" s="31">
        <v>260</v>
      </c>
      <c r="B265" s="1" t="s">
        <v>1579</v>
      </c>
      <c r="C265" s="13" t="s">
        <v>7</v>
      </c>
      <c r="D265" s="13" t="s">
        <v>1950</v>
      </c>
      <c r="E265" s="13">
        <v>3</v>
      </c>
      <c r="F265" s="16">
        <v>30</v>
      </c>
      <c r="G265" s="16" t="s">
        <v>268</v>
      </c>
      <c r="H265" s="13" t="s">
        <v>1435</v>
      </c>
      <c r="I265" s="13" t="s">
        <v>27</v>
      </c>
      <c r="J265" s="13" t="s">
        <v>1576</v>
      </c>
      <c r="K265" s="13" t="s">
        <v>142</v>
      </c>
      <c r="L265" s="13" t="s">
        <v>1503</v>
      </c>
      <c r="M265" s="13" t="s">
        <v>1437</v>
      </c>
      <c r="N265" s="13" t="s">
        <v>1438</v>
      </c>
      <c r="O265" s="1" t="s">
        <v>275</v>
      </c>
      <c r="P265" s="2" t="str">
        <f>LEFT(Table8[[#This Row],['[4']]],FIND(" ",Table8[[#This Row],['[4']]],1)-1)</f>
        <v>350</v>
      </c>
      <c r="Q265" s="2" t="str">
        <f>MID(Table8[[#This Row],['[4']]],FIND("x",Table8[[#This Row],['[4']]],1)+2,FIND("x",Table8[[#This Row],['[4']]],7)-(FIND("x",Table8[[#This Row],['[4']]],1)+2))</f>
        <v xml:space="preserve">230 </v>
      </c>
      <c r="R265" s="2" t="str">
        <f>RIGHT(Table8[[#This Row],['[4']]],LEN(Table8[[#This Row],['[4']]])-(FIND("x",Table8[[#This Row],['[4']]],7)+1))</f>
        <v>50</v>
      </c>
      <c r="S265" s="2"/>
      <c r="T265" s="2">
        <f t="shared" ref="T265" si="5">P265*Q265*R265/1000000000</f>
        <v>4.0249999999999999E-3</v>
      </c>
    </row>
    <row r="266" spans="1:20" ht="30" x14ac:dyDescent="0.25">
      <c r="A266" s="39"/>
      <c r="B266" s="1" t="s">
        <v>810</v>
      </c>
      <c r="C266" s="31"/>
      <c r="D266" s="31" t="str">
        <f>CONCATENATE(ROUND(SUMPRODUCT(Table8['[6']],T6:T265),2)," m3")</f>
        <v>185,45 m3</v>
      </c>
      <c r="E266" s="31" t="str">
        <f>CONCATENATE(ROUND(SUMPRODUCT(Table8['[5']],Table8['[6']]),0)," kg")</f>
        <v>39364 kg</v>
      </c>
      <c r="F266" s="16">
        <f>SUBTOTAL(109,Table8['[6']])</f>
        <v>1319</v>
      </c>
      <c r="G266" s="16"/>
      <c r="H266" s="31"/>
      <c r="I266" s="31"/>
      <c r="J266" s="31"/>
      <c r="K266" s="31"/>
      <c r="L266" s="31"/>
      <c r="M266" s="31"/>
      <c r="N266" s="31"/>
      <c r="O266" s="1" t="s">
        <v>275</v>
      </c>
    </row>
    <row r="267" spans="1:20" x14ac:dyDescent="0.25">
      <c r="A267" s="13"/>
      <c r="C267" s="13"/>
      <c r="D267" s="13"/>
      <c r="E267" s="13"/>
      <c r="F267" s="13"/>
      <c r="G267" s="13"/>
      <c r="H267" s="13"/>
      <c r="I267" s="13"/>
      <c r="J267" s="13"/>
      <c r="K267" s="13"/>
      <c r="L267" s="13"/>
      <c r="M267" s="13"/>
      <c r="N267" s="13"/>
    </row>
  </sheetData>
  <mergeCells count="12">
    <mergeCell ref="N3:N4"/>
    <mergeCell ref="G3:G4"/>
    <mergeCell ref="A1:N1"/>
    <mergeCell ref="A3:A4"/>
    <mergeCell ref="B3:B4"/>
    <mergeCell ref="C3:C4"/>
    <mergeCell ref="D3:D4"/>
    <mergeCell ref="E3:E4"/>
    <mergeCell ref="F3:F4"/>
    <mergeCell ref="H3:J3"/>
    <mergeCell ref="K3:L3"/>
    <mergeCell ref="M3:M4"/>
  </mergeCells>
  <pageMargins left="0.78740157480314965" right="0.39370078740157483" top="0.78740157480314965" bottom="0.78740157480314965" header="0.39370078740157483" footer="0.39370078740157483"/>
  <pageSetup paperSize="9" scale="48" fitToHeight="0" orientation="portrait" r:id="rId1"/>
  <ignoredErrors>
    <ignoredError sqref="I6:L265" numberStoredAsText="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20</vt:i4>
      </vt:variant>
    </vt:vector>
  </HeadingPairs>
  <TitlesOfParts>
    <vt:vector size="31" baseType="lpstr">
      <vt:lpstr>KOPSAVILKUMS</vt:lpstr>
      <vt:lpstr>1. Zeļļu iela</vt:lpstr>
      <vt:lpstr>2. O.Vācieša iela</vt:lpstr>
      <vt:lpstr>3. Rātsupītes iela</vt:lpstr>
      <vt:lpstr>4. Jelgavas iela</vt:lpstr>
      <vt:lpstr>5. Burtnieku iela</vt:lpstr>
      <vt:lpstr>6. Raiņa bulvāris</vt:lpstr>
      <vt:lpstr>7. Pilsoņu iela</vt:lpstr>
      <vt:lpstr>8. Šķūņu iela</vt:lpstr>
      <vt:lpstr>9. Aizkraukles iela</vt:lpstr>
      <vt:lpstr>10. Miera iela (Salaspils)</vt:lpstr>
      <vt:lpstr>'1. Zeļļu iela'!Print_Area</vt:lpstr>
      <vt:lpstr>'10. Miera iela (Salaspils)'!Print_Area</vt:lpstr>
      <vt:lpstr>'2. O.Vācieša iela'!Print_Area</vt:lpstr>
      <vt:lpstr>'3. Rātsupītes iela'!Print_Area</vt:lpstr>
      <vt:lpstr>'4. Jelgavas iela'!Print_Area</vt:lpstr>
      <vt:lpstr>'5. Burtnieku iela'!Print_Area</vt:lpstr>
      <vt:lpstr>'6. Raiņa bulvāris'!Print_Area</vt:lpstr>
      <vt:lpstr>'7. Pilsoņu iela'!Print_Area</vt:lpstr>
      <vt:lpstr>'8. Šķūņu iela'!Print_Area</vt:lpstr>
      <vt:lpstr>'9. Aizkraukles iela'!Print_Area</vt:lpstr>
      <vt:lpstr>'1. Zeļļu iela'!Print_Titles</vt:lpstr>
      <vt:lpstr>'10. Miera iela (Salaspils)'!Print_Titles</vt:lpstr>
      <vt:lpstr>'2. O.Vācieša iela'!Print_Titles</vt:lpstr>
      <vt:lpstr>'3. Rātsupītes iela'!Print_Titles</vt:lpstr>
      <vt:lpstr>'4. Jelgavas iela'!Print_Titles</vt:lpstr>
      <vt:lpstr>'5. Burtnieku iela'!Print_Titles</vt:lpstr>
      <vt:lpstr>'6. Raiņa bulvāris'!Print_Titles</vt:lpstr>
      <vt:lpstr>'7. Pilsoņu iela'!Print_Titles</vt:lpstr>
      <vt:lpstr>'8. Šķūņu iela'!Print_Titles</vt:lpstr>
      <vt:lpstr>'9. Aizkraukles iela'!Print_Titles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Viesis</dc:creator>
  <cp:lastModifiedBy>Eduards Duhanovskis</cp:lastModifiedBy>
  <cp:lastPrinted>2018-11-08T08:54:48Z</cp:lastPrinted>
  <dcterms:created xsi:type="dcterms:W3CDTF">2016-09-07T14:45:43Z</dcterms:created>
  <dcterms:modified xsi:type="dcterms:W3CDTF">2018-11-08T08:56:05Z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66ea16c2263b49e68fcc99cf8d6cf08b</vt:lpwstr>
  </property>
</Properties>
</file>