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D_admin\Documents\Darbs\Pārvietošana\Dokumentacija\"/>
    </mc:Choice>
  </mc:AlternateContent>
  <bookViews>
    <workbookView xWindow="0" yWindow="0" windowWidth="24000" windowHeight="9735"/>
  </bookViews>
  <sheets>
    <sheet name="TS" sheetId="1" r:id="rId1"/>
  </sheets>
  <definedNames>
    <definedName name="_xlnm.Print_Area" localSheetId="0">TS!$A$1:$P$41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1" l="1"/>
  <c r="F41" i="1"/>
  <c r="S40" i="1"/>
  <c r="R40" i="1"/>
  <c r="Q40" i="1"/>
  <c r="S39" i="1"/>
  <c r="R39" i="1"/>
  <c r="Q39" i="1"/>
  <c r="S38" i="1"/>
  <c r="R38" i="1"/>
  <c r="Q38" i="1"/>
  <c r="S37" i="1"/>
  <c r="R37" i="1"/>
  <c r="Q37" i="1"/>
  <c r="S36" i="1"/>
  <c r="R36" i="1"/>
  <c r="Q36" i="1"/>
  <c r="S34" i="1"/>
  <c r="R34" i="1"/>
  <c r="Q34" i="1"/>
  <c r="S33" i="1"/>
  <c r="R33" i="1"/>
  <c r="Q33" i="1"/>
  <c r="S32" i="1"/>
  <c r="R32" i="1"/>
  <c r="Q32" i="1"/>
  <c r="S31" i="1"/>
  <c r="R31" i="1"/>
  <c r="Q31" i="1"/>
  <c r="S30" i="1"/>
  <c r="R30" i="1"/>
  <c r="Q30" i="1"/>
  <c r="S29" i="1"/>
  <c r="R29" i="1"/>
  <c r="Q29" i="1"/>
  <c r="S28" i="1"/>
  <c r="R28" i="1"/>
  <c r="Q28" i="1"/>
  <c r="S27" i="1"/>
  <c r="R27" i="1"/>
  <c r="Q27" i="1"/>
  <c r="S26" i="1"/>
  <c r="R26" i="1"/>
  <c r="Q26" i="1"/>
  <c r="S25" i="1"/>
  <c r="R25" i="1"/>
  <c r="Q25" i="1"/>
  <c r="S24" i="1"/>
  <c r="R24" i="1"/>
  <c r="Q24" i="1"/>
  <c r="S23" i="1"/>
  <c r="R23" i="1"/>
  <c r="Q23" i="1"/>
  <c r="S22" i="1"/>
  <c r="R22" i="1"/>
  <c r="Q22" i="1"/>
  <c r="S21" i="1"/>
  <c r="R21" i="1"/>
  <c r="Q21" i="1"/>
  <c r="S20" i="1"/>
  <c r="R20" i="1"/>
  <c r="Q20" i="1"/>
  <c r="S19" i="1"/>
  <c r="R19" i="1"/>
  <c r="Q19" i="1"/>
  <c r="S18" i="1"/>
  <c r="R18" i="1"/>
  <c r="Q18" i="1"/>
  <c r="S17" i="1"/>
  <c r="R17" i="1"/>
  <c r="Q17" i="1"/>
  <c r="S16" i="1"/>
  <c r="R16" i="1"/>
  <c r="Q16" i="1"/>
  <c r="U38" i="1" l="1"/>
  <c r="U36" i="1"/>
  <c r="U19" i="1"/>
  <c r="U18" i="1"/>
  <c r="U27" i="1"/>
  <c r="U30" i="1"/>
  <c r="U17" i="1"/>
  <c r="U23" i="1"/>
  <c r="U33" i="1"/>
  <c r="U21" i="1"/>
  <c r="U29" i="1"/>
  <c r="U31" i="1"/>
  <c r="U34" i="1"/>
  <c r="U40" i="1"/>
  <c r="U25" i="1"/>
  <c r="U20" i="1"/>
  <c r="U28" i="1"/>
  <c r="U37" i="1"/>
  <c r="U26" i="1"/>
  <c r="U24" i="1"/>
  <c r="U22" i="1"/>
  <c r="U39" i="1"/>
  <c r="U16" i="1"/>
  <c r="U32" i="1"/>
  <c r="E41" i="1" l="1"/>
</calcChain>
</file>

<file path=xl/sharedStrings.xml><?xml version="1.0" encoding="utf-8"?>
<sst xmlns="http://schemas.openxmlformats.org/spreadsheetml/2006/main" count="371" uniqueCount="165">
  <si>
    <t>Inventāra veids</t>
  </si>
  <si>
    <t>Inventāra vienības izmēri [mm]</t>
  </si>
  <si>
    <t>Inventāra vienības svars [kg]</t>
  </si>
  <si>
    <t>Vienību skaits
[gab]</t>
  </si>
  <si>
    <t>Struktūrvienība</t>
  </si>
  <si>
    <t>Pārcelšanas vieta ZM</t>
  </si>
  <si>
    <t>Pārcelšanas periods</t>
  </si>
  <si>
    <t>Piezīmes</t>
  </si>
  <si>
    <t>Adrese</t>
  </si>
  <si>
    <t>Stāvs</t>
  </si>
  <si>
    <t>Telpa</t>
  </si>
  <si>
    <t>[1]</t>
  </si>
  <si>
    <t>[2]</t>
  </si>
  <si>
    <t>[3]</t>
  </si>
  <si>
    <t>[4]</t>
  </si>
  <si>
    <t>[5]</t>
  </si>
  <si>
    <t>[6]</t>
  </si>
  <si>
    <t>[7]</t>
  </si>
  <si>
    <t>[8]</t>
  </si>
  <si>
    <t>[9]</t>
  </si>
  <si>
    <t>[10]</t>
  </si>
  <si>
    <t>[11]</t>
  </si>
  <si>
    <t>[12]</t>
  </si>
  <si>
    <t>[13]</t>
  </si>
  <si>
    <t>[14]</t>
  </si>
  <si>
    <t>Laboratorijas inventārs</t>
  </si>
  <si>
    <t>FMOF</t>
  </si>
  <si>
    <t>Zeļļu iela 25</t>
  </si>
  <si>
    <t>0</t>
  </si>
  <si>
    <t>063</t>
  </si>
  <si>
    <t>2019. gada janvāris</t>
  </si>
  <si>
    <t>Furjē Spektrometrs I</t>
  </si>
  <si>
    <t>1030 x 600 x 1000</t>
  </si>
  <si>
    <t>005</t>
  </si>
  <si>
    <t>Furjē Spektrometrs Ii</t>
  </si>
  <si>
    <t>830 x 830 x 1000</t>
  </si>
  <si>
    <t>Furjē Spektrometrs Iii</t>
  </si>
  <si>
    <t>Termiskā Kamera</t>
  </si>
  <si>
    <t>Iekārta</t>
  </si>
  <si>
    <t>3000 x 4000 x 2850</t>
  </si>
  <si>
    <t>Zeļļu iela 23</t>
  </si>
  <si>
    <t>004</t>
  </si>
  <si>
    <t>027</t>
  </si>
  <si>
    <t>Solārā Iekārta</t>
  </si>
  <si>
    <t>3000 x 1500 x 2850</t>
  </si>
  <si>
    <t>Masas Spektrometrs Agilent</t>
  </si>
  <si>
    <t>1200 x 1500 x 1000</t>
  </si>
  <si>
    <t>MF</t>
  </si>
  <si>
    <t>DAC</t>
  </si>
  <si>
    <t>032</t>
  </si>
  <si>
    <t>4</t>
  </si>
  <si>
    <t>443</t>
  </si>
  <si>
    <t>Hplc Hromatogrāfs Ar Pc</t>
  </si>
  <si>
    <t>700 x 700 x 900</t>
  </si>
  <si>
    <t>Plūsmas Citometrs Guava</t>
  </si>
  <si>
    <t>630 x 530 x 340</t>
  </si>
  <si>
    <t>413</t>
  </si>
  <si>
    <t>432</t>
  </si>
  <si>
    <t>Amnis Imagestreame X Mkii</t>
  </si>
  <si>
    <t>700 x 900 x 600</t>
  </si>
  <si>
    <t>Qiagen Kapilārā Elektroforēze</t>
  </si>
  <si>
    <t>500 x 500 x 500</t>
  </si>
  <si>
    <t>Mitohondriju Bojājumu Detekcijas Iekārta</t>
  </si>
  <si>
    <t>450 x 310 x 250</t>
  </si>
  <si>
    <t>421</t>
  </si>
  <si>
    <t>Multifunkcionāls Mikroplašu Lasītājs/Spektrofotometrs Tecan M200 Pro</t>
  </si>
  <si>
    <t>500 x 430 x 500</t>
  </si>
  <si>
    <t>Vizualizācijas Iekārta Uvp</t>
  </si>
  <si>
    <t>100 x 400 x 1200</t>
  </si>
  <si>
    <t>412</t>
  </si>
  <si>
    <t>433</t>
  </si>
  <si>
    <t>Till Photonics Digitālais Fluorescences Invertmikroskops Imic Ar Piederumiem</t>
  </si>
  <si>
    <t>800 x 800 x 610</t>
  </si>
  <si>
    <t>438</t>
  </si>
  <si>
    <t>Nikon Konfokālais Mikroskops</t>
  </si>
  <si>
    <t>740 x 740 x 800</t>
  </si>
  <si>
    <t>417</t>
  </si>
  <si>
    <t>Pulsējoša Lauka Elektroforēzes Sistēma</t>
  </si>
  <si>
    <t>650 x 900 x 400</t>
  </si>
  <si>
    <t>418</t>
  </si>
  <si>
    <t>Cirkulējošā Dihroisma Sistēma. Chirascan Cs/3D</t>
  </si>
  <si>
    <t>650 x 560 x 410</t>
  </si>
  <si>
    <t>095</t>
  </si>
  <si>
    <t>442</t>
  </si>
  <si>
    <t>Potenciostats Pgstat302N</t>
  </si>
  <si>
    <t>Slāpekļa Monooksīda Analizators Noa-280-I</t>
  </si>
  <si>
    <t>Ultra Tīra Gaisa Ģenerators Schmidlin</t>
  </si>
  <si>
    <t>600 x 280 x 410</t>
  </si>
  <si>
    <t>O.Vācieša iela 4, Rīga</t>
  </si>
  <si>
    <t>401</t>
  </si>
  <si>
    <t>444</t>
  </si>
  <si>
    <t>Gāzu Hromatogrāfs Clarus 600</t>
  </si>
  <si>
    <t>680 x 830 x 870</t>
  </si>
  <si>
    <t>445</t>
  </si>
  <si>
    <t>Masas Spektrometrs Clarus 600</t>
  </si>
  <si>
    <t>340 x 760 x 500</t>
  </si>
  <si>
    <t>Vakūumsūknis Masas Spektrometram Clarus 600</t>
  </si>
  <si>
    <t>170 x 450 x 450</t>
  </si>
  <si>
    <t>Gāzu Filtri, Rezervuāri, Mērītāji</t>
  </si>
  <si>
    <t>Laboratorijas piederumi</t>
  </si>
  <si>
    <t>620 x 370 x 240</t>
  </si>
  <si>
    <t>KOPĀ aprēķināts</t>
  </si>
  <si>
    <t>[15]</t>
  </si>
  <si>
    <t>[16]</t>
  </si>
  <si>
    <t>Garantījas beigu termiņš (ja aktuāls)</t>
  </si>
  <si>
    <t>-</t>
  </si>
  <si>
    <t>Analītiskā iekārta bioloģisku paraugu sastāvdaļu un metabolisma raksturošanai</t>
  </si>
  <si>
    <t>Šķidruma hromatogrāfs Agilent 1290 Infinity II</t>
  </si>
  <si>
    <t>Multifunkcionālā automātiskā sist., hemiluminisc., fluoresc., in vivo, in vitro un kolorimetr. attēlu veid. UPVBiospectr</t>
  </si>
  <si>
    <t>Plūsmas citometrs MILLIPORE Guava EasyCyte 8HT</t>
  </si>
  <si>
    <t>Plūsmas citometrs ar attēlu iegūšanas iespēju ImageStreamRX Mark II Imaging Flow Cytometer.</t>
  </si>
  <si>
    <t>14.09.2020.</t>
  </si>
  <si>
    <t>30.05.2019.</t>
  </si>
  <si>
    <t>Kapilārā gela elektroforēzes iekārtas komplekts, DNS/RNS fragmentu analizēšanai, QIAxcel Advanced.</t>
  </si>
  <si>
    <t>02.10.2020.</t>
  </si>
  <si>
    <t>Mitohondriju bojājumu detekcijas iekārta O2k-FluoRespirometer.</t>
  </si>
  <si>
    <t>13.09.2020.</t>
  </si>
  <si>
    <t>TILL Photonics Digitālais fluorescences invertmikroskops iMIC ar piederumiem</t>
  </si>
  <si>
    <t>Pulsējošā lauka elektroforēzes sistēma. Modelis Rotaphor 6. Ražotājs Biometra</t>
  </si>
  <si>
    <t>Cirkulējošā dihroisma (CD) sistēma. Modelis Chirascan CS/3D ar CS/SF stopped flow iekārtu. Ražotājs Applied Photophysics</t>
  </si>
  <si>
    <t>Potenciostats - galvanostats proteīnu pētījumiem. Modelis PGSTAT302N. Ražotājs Metrohm Autolab</t>
  </si>
  <si>
    <t>Slāpekļa monoksīda analizators. Modelis NOA-280-i nitric oxide analyser. Ražotājs Sievers</t>
  </si>
  <si>
    <t>Ražotājs Bruker, modelis IFS-125 HR</t>
  </si>
  <si>
    <t>Skatīt kopā ar Furjē Spektrometrs I</t>
  </si>
  <si>
    <t>Armgate Termiskā kamera SGT 101</t>
  </si>
  <si>
    <t>Shimadzu UV 3600; Shimadzu IRTracer-100; metāla rāmis parauga stiprināšanai</t>
  </si>
  <si>
    <t>Pārvietojamā inventāra precīzs nosaukums (ražotājs, modelis, cits)</t>
  </si>
  <si>
    <t>Pārvietojamā inventāra nosaukums / apraksts</t>
  </si>
  <si>
    <t>Atrašanās vieta</t>
  </si>
  <si>
    <t>Iepirkuma daļas Nr.</t>
  </si>
  <si>
    <r>
      <t xml:space="preserve">Furjē spektrometrs I-III (viena iekārta, kas transportēšanas dēļ tika sadalīta trīs daļās)
Augstas precīzijas iekārta, jāpārvieto ļoti uzmanīgi. Nepieciešams ražotāja nozīmēts izjaukšanas/uzstādīšanas speciālists.
</t>
    </r>
    <r>
      <rPr>
        <b/>
        <sz val="11"/>
        <color indexed="8"/>
        <rFont val="Calibri"/>
        <family val="2"/>
        <charset val="186"/>
        <scheme val="minor"/>
      </rPr>
      <t>Atlikusī vērtība - 30745.84 EUR</t>
    </r>
  </si>
  <si>
    <r>
      <t xml:space="preserve">Iekārta ir stacionāra. Nav iespējams pārvietot saliktā veidā. Iebūvēta telpā ar stiprinājumiem pie griestiem un sienām. Jaunā vietā daļēji jāizbūvē no jauna (izjaucot pa detaļām, lielākā daļa no tām nav atkārtoti izmantojamas), No jauna jāpalaiž, profesionāli jākalibrē un jāsertificē. Nepieciešams pārvietot arī iekārtā ieliekamos elementus.
</t>
    </r>
    <r>
      <rPr>
        <b/>
        <sz val="11"/>
        <color indexed="8"/>
        <rFont val="Calibri"/>
        <family val="2"/>
        <charset val="186"/>
        <scheme val="minor"/>
      </rPr>
      <t>Iekārtas atlikusī vērtība - 110422,30 EUR.</t>
    </r>
    <r>
      <rPr>
        <sz val="11"/>
        <color indexed="8"/>
        <rFont val="Calibri"/>
        <family val="2"/>
        <charset val="186"/>
        <scheme val="minor"/>
      </rPr>
      <t xml:space="preserve">
</t>
    </r>
  </si>
  <si>
    <r>
      <t xml:space="preserve">Iekārta iebūvēta telpā. Iekārtas pārvietošanai jāparedz tās demontāža, pārvešana, montāža.
</t>
    </r>
    <r>
      <rPr>
        <b/>
        <sz val="11"/>
        <color indexed="8"/>
        <rFont val="Calibri"/>
        <family val="2"/>
        <charset val="186"/>
        <scheme val="minor"/>
      </rPr>
      <t>Iekārtas atlikusī vērtība - 39047,47 EUR.</t>
    </r>
  </si>
  <si>
    <r>
      <t xml:space="preserve">Demontāža, pārvešana, montāža. </t>
    </r>
    <r>
      <rPr>
        <b/>
        <sz val="11"/>
        <color indexed="8"/>
        <rFont val="Calibri"/>
        <family val="2"/>
        <charset val="186"/>
        <scheme val="minor"/>
      </rPr>
      <t>Iekārtas atlikusī vērtība - 95848.11 EUR</t>
    </r>
  </si>
  <si>
    <r>
      <t xml:space="preserve">Demontāža, pārvešana, montāža. </t>
    </r>
    <r>
      <rPr>
        <b/>
        <sz val="11"/>
        <color indexed="8"/>
        <rFont val="Calibri"/>
        <family val="2"/>
        <charset val="186"/>
        <scheme val="minor"/>
      </rPr>
      <t>Iekārtas atlikusī vērtība - 60801.56 EUR</t>
    </r>
  </si>
  <si>
    <r>
      <t xml:space="preserve">Demontāža, pārvietošana, montāža, kalibrācija. </t>
    </r>
    <r>
      <rPr>
        <b/>
        <sz val="11"/>
        <color indexed="8"/>
        <rFont val="Calibri"/>
        <family val="2"/>
        <charset val="186"/>
        <scheme val="minor"/>
      </rPr>
      <t>Iekārtas atlikusī vērtība - 39745.42 EUR</t>
    </r>
  </si>
  <si>
    <r>
      <t xml:space="preserve">Demontāža, pārvešana, montāža. </t>
    </r>
    <r>
      <rPr>
        <b/>
        <sz val="11"/>
        <color indexed="8"/>
        <rFont val="Calibri"/>
        <family val="2"/>
        <charset val="186"/>
        <scheme val="minor"/>
      </rPr>
      <t>Iekārtas atlikusī vērtība - 242931.70 EUR</t>
    </r>
  </si>
  <si>
    <r>
      <t xml:space="preserve">Demontāža, pārvešana, montāža. </t>
    </r>
    <r>
      <rPr>
        <b/>
        <sz val="11"/>
        <color indexed="8"/>
        <rFont val="Calibri"/>
        <family val="2"/>
        <charset val="186"/>
        <scheme val="minor"/>
      </rPr>
      <t xml:space="preserve">Iekārtas atlikusī vērtība - 38750.25 </t>
    </r>
    <r>
      <rPr>
        <sz val="11"/>
        <color indexed="8"/>
        <rFont val="Calibri"/>
        <family val="2"/>
        <charset val="186"/>
        <scheme val="minor"/>
      </rPr>
      <t>EUR</t>
    </r>
  </si>
  <si>
    <r>
      <t xml:space="preserve">Demontāža, pārvešana, montāža. </t>
    </r>
    <r>
      <rPr>
        <b/>
        <sz val="11"/>
        <color indexed="8"/>
        <rFont val="Calibri"/>
        <family val="2"/>
        <charset val="186"/>
        <scheme val="minor"/>
      </rPr>
      <t>Iekārtas atlikusī vērtība - 73810.00 EUR</t>
    </r>
  </si>
  <si>
    <r>
      <t xml:space="preserve">Demontāža, pārvešana, montāža. </t>
    </r>
    <r>
      <rPr>
        <b/>
        <sz val="11"/>
        <color theme="1"/>
        <rFont val="Calibri"/>
        <family val="2"/>
        <charset val="186"/>
        <scheme val="minor"/>
      </rPr>
      <t>Iekārtas atlikusī vērtība - 16447.43 EUR</t>
    </r>
  </si>
  <si>
    <t xml:space="preserve">Demontāža, pārvešana, montāža. </t>
  </si>
  <si>
    <r>
      <t xml:space="preserve">Demontāža, pārvešana, montāža.   </t>
    </r>
    <r>
      <rPr>
        <b/>
        <sz val="11"/>
        <color theme="1"/>
        <rFont val="Calibri"/>
        <family val="2"/>
        <charset val="186"/>
        <scheme val="minor"/>
      </rPr>
      <t>Iekārtas atlikusī vērtība - 62725.73 EUR</t>
    </r>
  </si>
  <si>
    <r>
      <t xml:space="preserve">Demontāža, pārvešana, montāža. . </t>
    </r>
    <r>
      <rPr>
        <b/>
        <sz val="11"/>
        <color theme="1"/>
        <rFont val="Calibri"/>
        <family val="2"/>
        <charset val="186"/>
        <scheme val="minor"/>
      </rPr>
      <t>Iekārtas atlikusī vērtība - 17950.18 EUR</t>
    </r>
  </si>
  <si>
    <r>
      <t xml:space="preserve">Demontāža, pārvešana, montāža. </t>
    </r>
    <r>
      <rPr>
        <b/>
        <sz val="11"/>
        <color indexed="8"/>
        <rFont val="Calibri"/>
        <family val="2"/>
        <charset val="186"/>
        <scheme val="minor"/>
      </rPr>
      <t>Iekārtas atlikusī vērtība - 43184.90 EUR</t>
    </r>
  </si>
  <si>
    <r>
      <t xml:space="preserve">Demontāža, pārvešana, montāža. </t>
    </r>
    <r>
      <rPr>
        <b/>
        <sz val="11"/>
        <color indexed="8"/>
        <rFont val="Calibri"/>
        <family val="2"/>
        <charset val="186"/>
        <scheme val="minor"/>
      </rPr>
      <t>Iekārtas atlikusī vērtība - 146637.60 EUR</t>
    </r>
  </si>
  <si>
    <r>
      <t xml:space="preserve">Demontāža, pārvešana, montāža. </t>
    </r>
    <r>
      <rPr>
        <b/>
        <sz val="11"/>
        <color indexed="8"/>
        <rFont val="Calibri"/>
        <family val="2"/>
        <charset val="186"/>
        <scheme val="minor"/>
      </rPr>
      <t>Iekārtas atlikusī vērtība - 40194.66 EUR</t>
    </r>
  </si>
  <si>
    <r>
      <t xml:space="preserve">Demontāža, pārvešana, montāža. </t>
    </r>
    <r>
      <rPr>
        <sz val="11"/>
        <color indexed="8"/>
        <rFont val="Calibri"/>
        <family val="2"/>
        <charset val="186"/>
        <scheme val="minor"/>
      </rPr>
      <t xml:space="preserve">Pārvešana nekratot. Precīza aparatūra. </t>
    </r>
    <r>
      <rPr>
        <b/>
        <sz val="11"/>
        <color indexed="8"/>
        <rFont val="Calibri"/>
        <family val="2"/>
        <charset val="186"/>
        <scheme val="minor"/>
      </rPr>
      <t>Iekārtas atlikusī vērtība - 2421.87 EUR</t>
    </r>
  </si>
  <si>
    <r>
      <t xml:space="preserve">Demontāža, pārvešana, montāža. </t>
    </r>
    <r>
      <rPr>
        <sz val="11"/>
        <color indexed="8"/>
        <rFont val="Calibri"/>
        <family val="2"/>
        <charset val="186"/>
        <scheme val="minor"/>
      </rPr>
      <t>Pārvešana nekratot. Precīza aparatūra.</t>
    </r>
  </si>
  <si>
    <t>1. pielikums</t>
  </si>
  <si>
    <t>atklāta konkursa</t>
  </si>
  <si>
    <t>“Laboratorijas un biroja iekārtu, mēbeļu, aprīkojuma un dokumentu pārvietošanas pakalpojumi”</t>
  </si>
  <si>
    <t>(ID Nr. LU 2018/60_ERAF) nolikumam</t>
  </si>
  <si>
    <t>TEHNISKĀ SPECIFIKĀCIJA</t>
  </si>
  <si>
    <t>Pakalpojumu sniedzējam jānodrošina attiecīgajā iepirkuma daļā norādītās iekārtas demontāža, iepakošana, transportēšana uz jaunajām telpām Jelgavas ielā 1, Rīgā, montāža jaunajās telpās, kā arī testēšana (atbilstoši iekārtas specifikai - arī kalibrācija un/vai sertifikācija).</t>
  </si>
  <si>
    <t>Visas Pakalpojuma izpildē veicamās darbības Pakalpojumu sniedzējam ir jāsaskaņo ar Līgumā norādīto .Pasūtītāja nozīmēto pakalpljuma izpildes koordinatoru.</t>
  </si>
  <si>
    <t>Pakalpojumu sniedzējs pakalpojumu sniegšanā pēc nepieciešamības piesaista kompetentu speciālistu atbilstoši attiecīgajā iepirkuma daļā norādītās iekārtas specifikai un garantijas nosacījumiem (ja garantijas termiņš nav beidzies).</t>
  </si>
  <si>
    <t>Pakalpojuma pilnīgas izpildes rezultātā attiecīgajā iepirkuma daļā norādītās iekārtas funkcionalitātei  ir jābūt pilnībā atjaunotai vismaz tādā pašā apmērā, kāda tā bija pirms iekārtas pārvietošanas.</t>
  </si>
  <si>
    <t>Pakalpojumu izpildes termiņš: 2019. gada 31. janvāris. Konkrētu Pakalpojuma posmu izpilde tiek veikta atbilstoši ar Pasūtītāju saskaņotajam laika grafikam.</t>
  </si>
  <si>
    <t>Vakuumsūknis Masas Spektrometram Clarus 600</t>
  </si>
  <si>
    <t>Autosamplers Turbomatrix 350.</t>
  </si>
  <si>
    <t>Modelis: Turbomatrix 350. Ražotājs: Prekinelmer</t>
  </si>
  <si>
    <t>450 x 700 x 500</t>
  </si>
  <si>
    <t>O.Vācieša iela 4</t>
  </si>
  <si>
    <t>Iepirkuma 2.-19. daļa</t>
  </si>
  <si>
    <r>
      <t xml:space="preserve">Demontāža, pārvešana, montāža. Pārvešana nekratot. Precīza aparatūra. </t>
    </r>
    <r>
      <rPr>
        <b/>
        <sz val="11"/>
        <rFont val="Calibri"/>
        <family val="2"/>
        <charset val="186"/>
        <scheme val="minor"/>
      </rPr>
      <t>Iekārtas atlikusī vērtība - 24558.38 EUR</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</si>
</sst>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186"/>
      <scheme val="minor"/>
    </font>
    <font>
      <b/>
      <sz val="11"/>
      <color theme="0"/>
      <name val="Calibri"/>
      <family val="2"/>
      <charset val="186"/>
      <scheme val="minor"/>
    </font>
    <font>
      <sz val="11"/>
      <color indexed="8"/>
      <name val="Calibri"/>
      <family val="2"/>
      <charset val="186"/>
      <scheme val="minor"/>
    </font>
    <font>
      <b/>
      <sz val="11"/>
      <color indexed="8"/>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sz val="14"/>
      <color theme="1"/>
      <name val="Times New Roman"/>
      <family val="1"/>
      <charset val="186"/>
    </font>
    <font>
      <sz val="22"/>
      <color theme="1"/>
      <name val="Calibri"/>
      <scheme val="minor"/>
    </font>
    <font>
      <sz val="11"/>
      <color theme="1"/>
      <name val="Calibri"/>
      <scheme val="minor"/>
    </font>
    <font>
      <b/>
      <sz val="11"/>
      <name val="Calibri"/>
      <family val="2"/>
      <charset val="186"/>
      <scheme val="minor"/>
    </font>
  </fonts>
  <fills count="5">
    <fill>
      <patternFill patternType="none"/>
    </fill>
    <fill>
      <patternFill patternType="gray125"/>
    </fill>
    <fill>
      <patternFill patternType="solid">
        <fgColor theme="4"/>
        <bgColor indexed="64"/>
      </patternFill>
    </fill>
    <fill>
      <patternFill patternType="solid">
        <fgColor theme="4"/>
        <bgColor theme="4"/>
      </patternFill>
    </fill>
    <fill>
      <patternFill patternType="solid">
        <fgColor theme="4" tint="0.79998168889431442"/>
        <bgColor theme="4" tint="0.79998168889431442"/>
      </patternFill>
    </fill>
  </fills>
  <borders count="6">
    <border>
      <left/>
      <right/>
      <top/>
      <bottom/>
      <diagonal/>
    </border>
    <border>
      <left/>
      <right/>
      <top/>
      <bottom style="thin">
        <color theme="0"/>
      </bottom>
      <diagonal/>
    </border>
    <border>
      <left style="thin">
        <color theme="4" tint="0.39997558519241921"/>
      </left>
      <right/>
      <top/>
      <bottom/>
      <diagonal/>
    </border>
    <border>
      <left/>
      <right style="thin">
        <color theme="4" tint="0.39997558519241921"/>
      </right>
      <top/>
      <bottom/>
      <diagonal/>
    </border>
    <border>
      <left/>
      <right/>
      <top style="thin">
        <color theme="4" tint="0.39997558519241921"/>
      </top>
      <bottom/>
      <diagonal/>
    </border>
    <border>
      <left style="thin">
        <color theme="4" tint="0.39997558519241921"/>
      </left>
      <right/>
      <top style="thin">
        <color theme="4" tint="0.39997558519241921"/>
      </top>
      <bottom/>
      <diagonal/>
    </border>
  </borders>
  <cellStyleXfs count="1">
    <xf numFmtId="0" fontId="0" fillId="0" borderId="0"/>
  </cellStyleXfs>
  <cellXfs count="47">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wrapText="1"/>
    </xf>
    <xf numFmtId="0" fontId="1" fillId="2" borderId="0" xfId="0" applyFont="1" applyFill="1" applyAlignment="1">
      <alignment horizontal="center" vertical="center" wrapText="1"/>
    </xf>
    <xf numFmtId="0" fontId="1" fillId="3" borderId="2"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0" borderId="0" xfId="0" applyFont="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wrapText="1"/>
    </xf>
    <xf numFmtId="3" fontId="2" fillId="0" borderId="0" xfId="0" applyNumberFormat="1" applyFont="1" applyFill="1" applyAlignment="1">
      <alignment horizontal="center" vertical="center" wrapText="1"/>
    </xf>
    <xf numFmtId="4" fontId="2" fillId="0" borderId="0" xfId="0" applyNumberFormat="1" applyFont="1" applyFill="1" applyAlignment="1">
      <alignment horizontal="center" vertical="center" wrapText="1"/>
    </xf>
    <xf numFmtId="49" fontId="2" fillId="0" borderId="0" xfId="0" applyNumberFormat="1" applyFont="1" applyFill="1" applyAlignment="1">
      <alignment horizontal="center" vertical="center" wrapText="1"/>
    </xf>
    <xf numFmtId="0" fontId="0" fillId="4" borderId="4" xfId="0" applyFont="1" applyFill="1" applyBorder="1" applyAlignment="1">
      <alignment horizontal="center" vertical="center" wrapText="1"/>
    </xf>
    <xf numFmtId="0" fontId="0" fillId="0" borderId="4" xfId="0" applyFont="1" applyBorder="1" applyAlignment="1">
      <alignment vertical="center" wrapText="1"/>
    </xf>
    <xf numFmtId="0" fontId="0" fillId="0" borderId="4" xfId="0" applyFont="1" applyBorder="1" applyAlignment="1">
      <alignment horizontal="center" vertical="center" wrapText="1"/>
    </xf>
    <xf numFmtId="3" fontId="0" fillId="0" borderId="4" xfId="0" applyNumberFormat="1" applyFont="1" applyBorder="1" applyAlignment="1">
      <alignment horizontal="center" vertical="center" wrapText="1"/>
    </xf>
    <xf numFmtId="0" fontId="0" fillId="0" borderId="0" xfId="0" applyFill="1" applyAlignment="1">
      <alignment horizontal="center" vertical="center" wrapText="1"/>
    </xf>
    <xf numFmtId="3" fontId="0" fillId="0" borderId="0" xfId="0" applyNumberFormat="1" applyAlignment="1">
      <alignment horizontal="center" vertical="center" wrapText="1"/>
    </xf>
    <xf numFmtId="0" fontId="0" fillId="0" borderId="0" xfId="0" applyFont="1" applyFill="1" applyAlignment="1">
      <alignment horizontal="center" vertical="center" wrapText="1"/>
    </xf>
    <xf numFmtId="0" fontId="0" fillId="0" borderId="0" xfId="0" applyFill="1" applyAlignment="1">
      <alignment vertical="center"/>
    </xf>
    <xf numFmtId="0" fontId="0" fillId="0" borderId="4" xfId="0" applyBorder="1" applyAlignment="1">
      <alignment vertical="center" wrapText="1"/>
    </xf>
    <xf numFmtId="0" fontId="0" fillId="0" borderId="0" xfId="0" applyFont="1" applyAlignment="1">
      <alignment horizontal="center" vertical="center"/>
    </xf>
    <xf numFmtId="0" fontId="2" fillId="0" borderId="0" xfId="0" applyFont="1" applyFill="1" applyAlignment="1">
      <alignment horizontal="center" vertical="top" wrapText="1"/>
    </xf>
    <xf numFmtId="0" fontId="2" fillId="0" borderId="4" xfId="0" applyFont="1" applyBorder="1" applyAlignment="1">
      <alignment horizontal="center" vertical="center" wrapText="1"/>
    </xf>
    <xf numFmtId="0" fontId="2" fillId="4" borderId="4" xfId="0" applyFont="1" applyFill="1" applyBorder="1" applyAlignment="1">
      <alignment horizontal="center" vertical="center" wrapText="1"/>
    </xf>
    <xf numFmtId="0" fontId="0" fillId="0" borderId="4" xfId="0" applyFont="1" applyFill="1" applyBorder="1" applyAlignment="1">
      <alignment vertical="center" wrapText="1"/>
    </xf>
    <xf numFmtId="0" fontId="0" fillId="0" borderId="4" xfId="0" applyFont="1" applyFill="1" applyBorder="1" applyAlignment="1">
      <alignment horizontal="center" vertical="center" wrapText="1"/>
    </xf>
    <xf numFmtId="3" fontId="0" fillId="0" borderId="4" xfId="0" applyNumberFormat="1" applyFont="1" applyFill="1" applyBorder="1" applyAlignment="1">
      <alignment horizontal="center" vertical="center" wrapText="1"/>
    </xf>
    <xf numFmtId="0" fontId="0" fillId="0" borderId="4" xfId="0" applyFill="1" applyBorder="1" applyAlignment="1">
      <alignment vertical="center" wrapText="1"/>
    </xf>
    <xf numFmtId="0" fontId="2" fillId="0" borderId="4" xfId="0" applyFont="1" applyFill="1" applyBorder="1" applyAlignment="1">
      <alignment horizontal="center" vertical="center" wrapText="1"/>
    </xf>
    <xf numFmtId="0" fontId="6" fillId="0" borderId="0" xfId="0" applyFont="1" applyAlignment="1">
      <alignment horizontal="right" vertical="center"/>
    </xf>
    <xf numFmtId="0" fontId="5" fillId="0" borderId="0" xfId="0" applyFont="1" applyAlignment="1">
      <alignment horizontal="right" vertical="center"/>
    </xf>
    <xf numFmtId="0" fontId="7" fillId="0" borderId="0" xfId="0" applyFont="1" applyAlignment="1">
      <alignment vertical="center"/>
    </xf>
    <xf numFmtId="0" fontId="6" fillId="0" borderId="0" xfId="0" applyFont="1" applyAlignment="1">
      <alignment vertical="center"/>
    </xf>
    <xf numFmtId="0" fontId="5" fillId="0" borderId="0" xfId="0" applyFont="1" applyAlignment="1">
      <alignment horizontal="center" vertical="top"/>
    </xf>
    <xf numFmtId="0" fontId="8" fillId="0" borderId="0" xfId="0" applyFont="1" applyAlignment="1">
      <alignment horizontal="center" vertical="center" wrapText="1"/>
    </xf>
    <xf numFmtId="0" fontId="9" fillId="0" borderId="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vertical="center" wrapText="1"/>
    </xf>
    <xf numFmtId="0" fontId="7" fillId="0" borderId="0" xfId="0" applyFont="1" applyAlignment="1">
      <alignment horizontal="center" vertical="center"/>
    </xf>
    <xf numFmtId="0" fontId="5" fillId="0" borderId="0" xfId="0" applyFont="1" applyAlignment="1">
      <alignment horizontal="left" vertical="top" wrapText="1"/>
    </xf>
    <xf numFmtId="0" fontId="1" fillId="2" borderId="0" xfId="0" applyFont="1" applyFill="1" applyAlignment="1">
      <alignment horizontal="center" vertical="center" wrapText="1"/>
    </xf>
    <xf numFmtId="0" fontId="6" fillId="0" borderId="0" xfId="0" applyFont="1" applyAlignment="1">
      <alignment horizontal="left" vertical="center" wrapText="1"/>
    </xf>
    <xf numFmtId="0" fontId="1" fillId="2" borderId="1" xfId="0" applyFont="1" applyFill="1" applyBorder="1" applyAlignment="1">
      <alignment horizontal="center" vertical="center" wrapText="1"/>
    </xf>
  </cellXfs>
  <cellStyles count="1">
    <cellStyle name="Normal" xfId="0" builtinId="0"/>
  </cellStyles>
  <dxfs count="35">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style="thin">
          <color theme="4" tint="0.39997558519241921"/>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style="thin">
          <color theme="4" tint="0.39997558519241921"/>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numFmt numFmtId="3" formatCode="#,##0"/>
      <alignment horizontal="center" vertical="center" textRotation="0" wrapText="1" indent="0" justifyLastLine="0" shrinkToFit="0" readingOrder="0"/>
      <border diagonalUp="0" diagonalDown="0">
        <left/>
        <right/>
        <top style="thin">
          <color theme="4" tint="0.39997558519241921"/>
        </top>
        <bottom/>
        <vertical/>
        <horizontal/>
      </border>
    </dxf>
    <dxf>
      <numFmt numFmtId="3" formatCode="#,##0"/>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numFmt numFmtId="3" formatCode="#,##0"/>
      <alignment horizontal="center" vertical="center" textRotation="0" wrapText="1" indent="0" justifyLastLine="0" shrinkToFit="0" readingOrder="0"/>
      <border diagonalUp="0" diagonalDown="0">
        <left/>
        <right/>
        <top style="thin">
          <color theme="4" tint="0.39997558519241921"/>
        </top>
        <bottom/>
        <vertical/>
        <horizontal/>
      </border>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vertical/>
        <horizontal/>
      </border>
    </dxf>
    <dxf>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right/>
        <top style="thin">
          <color theme="4" tint="0.39997558519241921"/>
        </top>
        <bottom/>
        <vertical/>
        <horizontal/>
      </border>
    </dxf>
    <dxf>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style="thin">
          <color theme="4" tint="0.39997558519241921"/>
        </left>
        <right/>
        <top style="thin">
          <color theme="4" tint="0.39997558519241921"/>
        </top>
        <bottom/>
      </border>
    </dxf>
    <dxf>
      <border outline="0">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solid">
          <fgColor theme="4"/>
          <bgColor theme="4"/>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2" displayName="Table12" ref="A15:P41" totalsRowCount="1" headerRowDxfId="34" dataDxfId="33" tableBorderDxfId="32">
  <autoFilter ref="A15:P40"/>
  <tableColumns count="16">
    <tableColumn id="1" name="[1]" dataDxfId="31" totalsRowDxfId="30"/>
    <tableColumn id="2" name="[2]" totalsRowLabel="KOPĀ aprēķināts" dataDxfId="29" totalsRowDxfId="28"/>
    <tableColumn id="15" name="[3]" dataDxfId="27" totalsRowDxfId="26"/>
    <tableColumn id="3" name="[4]" dataDxfId="25" totalsRowDxfId="24"/>
    <tableColumn id="4" name="[5]" totalsRowFunction="custom" dataDxfId="23" totalsRowDxfId="22">
      <totalsRowFormula>CONCATENATE(ROUND(SUMPRODUCT(Table12['[7']],U16:U40),2)," m3")</totalsRowFormula>
    </tableColumn>
    <tableColumn id="5" name="[6]" totalsRowFunction="custom" dataDxfId="21" totalsRowDxfId="20">
      <totalsRowFormula>CONCATENATE(ROUND(SUMPRODUCT(Table12['[6']],Table12['[7']]),0)," kg")</totalsRowFormula>
    </tableColumn>
    <tableColumn id="6" name="[7]" totalsRowFunction="sum" dataDxfId="19" totalsRowDxfId="18"/>
    <tableColumn id="7" name="[8]" dataDxfId="17" totalsRowDxfId="16"/>
    <tableColumn id="8" name="[9]" dataDxfId="15" totalsRowDxfId="14"/>
    <tableColumn id="9" name="[10]" dataDxfId="13" totalsRowDxfId="12"/>
    <tableColumn id="10" name="[11]" dataDxfId="11" totalsRowDxfId="10"/>
    <tableColumn id="11" name="[12]" dataDxfId="9" totalsRowDxfId="8"/>
    <tableColumn id="12" name="[13]" dataDxfId="7" totalsRowDxfId="6"/>
    <tableColumn id="13" name="[14]" dataDxfId="5" totalsRowDxfId="4"/>
    <tableColumn id="16" name="[15]" dataDxfId="3" totalsRowDxfId="2"/>
    <tableColumn id="14" name="[16]" dataDxfId="1"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41"/>
  <sheetViews>
    <sheetView showGridLines="0" tabSelected="1" zoomScale="80" zoomScaleNormal="80" zoomScaleSheetLayoutView="100" workbookViewId="0">
      <pane ySplit="14" topLeftCell="A15" activePane="bottomLeft" state="frozen"/>
      <selection pane="bottomLeft" activeCell="P2" sqref="P2"/>
    </sheetView>
  </sheetViews>
  <sheetFormatPr defaultColWidth="8.85546875" defaultRowHeight="15" x14ac:dyDescent="0.25"/>
  <cols>
    <col min="1" max="1" width="10.140625" style="1" customWidth="1"/>
    <col min="2" max="2" width="35.5703125" style="1" customWidth="1"/>
    <col min="3" max="3" width="34.7109375" style="1" customWidth="1"/>
    <col min="4" max="4" width="16.7109375" style="1" customWidth="1"/>
    <col min="5" max="5" width="16.85546875" style="1" customWidth="1"/>
    <col min="6" max="8" width="10.140625" style="1" customWidth="1"/>
    <col min="9" max="9" width="11.42578125" style="1" customWidth="1"/>
    <col min="10" max="10" width="10.140625" style="1" customWidth="1"/>
    <col min="11" max="15" width="11.140625" style="1" customWidth="1"/>
    <col min="16" max="16" width="33.7109375" style="1" customWidth="1"/>
    <col min="17" max="20" width="0" style="1" hidden="1" customWidth="1"/>
    <col min="21" max="22" width="11" style="1" hidden="1" customWidth="1"/>
    <col min="23" max="16384" width="8.85546875" style="1"/>
  </cols>
  <sheetData>
    <row r="1" spans="1:21" ht="15" customHeight="1" x14ac:dyDescent="0.25">
      <c r="A1" s="34"/>
      <c r="B1" s="34"/>
      <c r="C1" s="34"/>
      <c r="D1" s="34"/>
      <c r="E1" s="34"/>
      <c r="F1" s="34"/>
      <c r="G1" s="34"/>
      <c r="H1" s="34"/>
      <c r="I1" s="34"/>
      <c r="J1" s="34"/>
      <c r="K1" s="34"/>
      <c r="L1" s="34"/>
      <c r="M1" s="34"/>
      <c r="N1" s="34"/>
      <c r="O1" s="34"/>
      <c r="P1" s="32" t="s">
        <v>148</v>
      </c>
    </row>
    <row r="2" spans="1:21" ht="15" customHeight="1" x14ac:dyDescent="0.25">
      <c r="A2" s="34"/>
      <c r="B2" s="34"/>
      <c r="C2" s="34"/>
      <c r="D2" s="34"/>
      <c r="E2" s="34"/>
      <c r="F2" s="34"/>
      <c r="G2" s="34"/>
      <c r="H2" s="34"/>
      <c r="I2" s="34"/>
      <c r="J2" s="34"/>
      <c r="K2" s="34"/>
      <c r="L2" s="34"/>
      <c r="M2" s="34"/>
      <c r="N2" s="34"/>
      <c r="O2" s="34"/>
      <c r="P2" s="33" t="s">
        <v>149</v>
      </c>
    </row>
    <row r="3" spans="1:21" ht="15" customHeight="1" x14ac:dyDescent="0.25">
      <c r="A3" s="34"/>
      <c r="B3" s="34"/>
      <c r="C3" s="34"/>
      <c r="D3" s="34"/>
      <c r="E3" s="34"/>
      <c r="F3" s="34"/>
      <c r="G3" s="34"/>
      <c r="H3" s="34"/>
      <c r="I3" s="34"/>
      <c r="J3" s="34"/>
      <c r="K3" s="34"/>
      <c r="L3" s="34"/>
      <c r="M3" s="34"/>
      <c r="N3" s="34"/>
      <c r="O3" s="34"/>
      <c r="P3" s="33" t="s">
        <v>150</v>
      </c>
    </row>
    <row r="4" spans="1:21" ht="15" customHeight="1" x14ac:dyDescent="0.25">
      <c r="A4" s="34"/>
      <c r="B4" s="34"/>
      <c r="C4" s="34"/>
      <c r="D4" s="34"/>
      <c r="E4" s="34"/>
      <c r="F4" s="34"/>
      <c r="G4" s="34"/>
      <c r="H4" s="34"/>
      <c r="I4" s="34"/>
      <c r="J4" s="34"/>
      <c r="K4" s="34"/>
      <c r="L4" s="34"/>
      <c r="M4" s="34"/>
      <c r="N4" s="34"/>
      <c r="O4" s="34"/>
      <c r="P4" s="33" t="s">
        <v>151</v>
      </c>
    </row>
    <row r="5" spans="1:21" ht="33" customHeight="1" x14ac:dyDescent="0.25">
      <c r="A5" s="42" t="s">
        <v>152</v>
      </c>
      <c r="B5" s="42"/>
      <c r="C5" s="42"/>
      <c r="D5" s="42"/>
      <c r="E5" s="42"/>
      <c r="F5" s="42"/>
      <c r="G5" s="42"/>
      <c r="H5" s="42"/>
      <c r="I5" s="42"/>
      <c r="J5" s="42"/>
      <c r="K5" s="42"/>
      <c r="L5" s="42"/>
      <c r="M5" s="42"/>
      <c r="N5" s="42"/>
      <c r="O5" s="42"/>
      <c r="P5" s="42"/>
    </row>
    <row r="6" spans="1:21" ht="34.5" customHeight="1" x14ac:dyDescent="0.25">
      <c r="A6" s="42" t="s">
        <v>163</v>
      </c>
      <c r="B6" s="42"/>
      <c r="C6" s="42"/>
      <c r="D6" s="42"/>
      <c r="E6" s="42"/>
      <c r="F6" s="42"/>
      <c r="G6" s="42"/>
      <c r="H6" s="42"/>
      <c r="I6" s="42"/>
      <c r="J6" s="42"/>
      <c r="K6" s="42"/>
      <c r="L6" s="42"/>
      <c r="M6" s="42"/>
      <c r="N6" s="42"/>
      <c r="O6" s="42"/>
      <c r="P6" s="42"/>
    </row>
    <row r="7" spans="1:21" ht="44.25" customHeight="1" x14ac:dyDescent="0.25">
      <c r="A7" s="36">
        <v>1</v>
      </c>
      <c r="B7" s="43" t="s">
        <v>153</v>
      </c>
      <c r="C7" s="43"/>
      <c r="D7" s="43"/>
      <c r="E7" s="43"/>
      <c r="F7" s="43"/>
      <c r="G7" s="43"/>
      <c r="H7" s="43"/>
      <c r="I7" s="43"/>
      <c r="J7" s="43"/>
      <c r="K7" s="43"/>
      <c r="L7" s="43"/>
      <c r="M7" s="43"/>
      <c r="N7" s="43"/>
      <c r="O7" s="43"/>
      <c r="P7" s="43"/>
    </row>
    <row r="8" spans="1:21" ht="18" customHeight="1" x14ac:dyDescent="0.25">
      <c r="A8" s="36">
        <v>2</v>
      </c>
      <c r="B8" s="43" t="s">
        <v>154</v>
      </c>
      <c r="C8" s="43"/>
      <c r="D8" s="43"/>
      <c r="E8" s="43"/>
      <c r="F8" s="43"/>
      <c r="G8" s="43"/>
      <c r="H8" s="43"/>
      <c r="I8" s="43"/>
      <c r="J8" s="43"/>
      <c r="K8" s="43"/>
      <c r="L8" s="43"/>
      <c r="M8" s="43"/>
      <c r="N8" s="43"/>
      <c r="O8" s="43"/>
      <c r="P8" s="43"/>
    </row>
    <row r="9" spans="1:21" ht="18" customHeight="1" x14ac:dyDescent="0.25">
      <c r="A9" s="36">
        <v>3</v>
      </c>
      <c r="B9" s="43" t="s">
        <v>155</v>
      </c>
      <c r="C9" s="43"/>
      <c r="D9" s="43"/>
      <c r="E9" s="43"/>
      <c r="F9" s="43"/>
      <c r="G9" s="43"/>
      <c r="H9" s="43"/>
      <c r="I9" s="43"/>
      <c r="J9" s="43"/>
      <c r="K9" s="43"/>
      <c r="L9" s="43"/>
      <c r="M9" s="43"/>
      <c r="N9" s="43"/>
      <c r="O9" s="43"/>
      <c r="P9" s="43"/>
    </row>
    <row r="10" spans="1:21" ht="18" customHeight="1" x14ac:dyDescent="0.25">
      <c r="A10" s="36">
        <v>4</v>
      </c>
      <c r="B10" s="43" t="s">
        <v>156</v>
      </c>
      <c r="C10" s="43"/>
      <c r="D10" s="43"/>
      <c r="E10" s="43"/>
      <c r="F10" s="43"/>
      <c r="G10" s="43"/>
      <c r="H10" s="43"/>
      <c r="I10" s="43"/>
      <c r="J10" s="43"/>
      <c r="K10" s="43"/>
      <c r="L10" s="43"/>
      <c r="M10" s="43"/>
      <c r="N10" s="43"/>
      <c r="O10" s="43"/>
      <c r="P10" s="43"/>
    </row>
    <row r="11" spans="1:21" ht="18" customHeight="1" x14ac:dyDescent="0.25">
      <c r="A11" s="36">
        <v>5</v>
      </c>
      <c r="B11" s="43" t="s">
        <v>157</v>
      </c>
      <c r="C11" s="43"/>
      <c r="D11" s="43"/>
      <c r="E11" s="43"/>
      <c r="F11" s="43"/>
      <c r="G11" s="43"/>
      <c r="H11" s="43"/>
      <c r="I11" s="43"/>
      <c r="J11" s="43"/>
      <c r="K11" s="43"/>
      <c r="L11" s="43"/>
      <c r="M11" s="43"/>
      <c r="N11" s="43"/>
      <c r="O11" s="43"/>
      <c r="P11" s="43"/>
    </row>
    <row r="12" spans="1:21" ht="15.75" x14ac:dyDescent="0.25">
      <c r="A12" s="35"/>
      <c r="B12" s="45"/>
      <c r="C12" s="45"/>
      <c r="D12" s="45"/>
      <c r="E12" s="45"/>
      <c r="F12" s="45"/>
      <c r="G12" s="45"/>
      <c r="H12" s="45"/>
      <c r="I12" s="45"/>
      <c r="J12" s="45"/>
      <c r="K12" s="45"/>
      <c r="L12" s="45"/>
      <c r="M12" s="45"/>
      <c r="N12" s="45"/>
      <c r="O12" s="45"/>
      <c r="P12" s="45"/>
    </row>
    <row r="13" spans="1:21" s="3" customFormat="1" x14ac:dyDescent="0.25">
      <c r="A13" s="44" t="s">
        <v>129</v>
      </c>
      <c r="B13" s="44" t="s">
        <v>127</v>
      </c>
      <c r="C13" s="44" t="s">
        <v>126</v>
      </c>
      <c r="D13" s="44" t="s">
        <v>0</v>
      </c>
      <c r="E13" s="44" t="s">
        <v>1</v>
      </c>
      <c r="F13" s="44" t="s">
        <v>2</v>
      </c>
      <c r="G13" s="44" t="s">
        <v>3</v>
      </c>
      <c r="H13" s="44" t="s">
        <v>4</v>
      </c>
      <c r="I13" s="46" t="s">
        <v>128</v>
      </c>
      <c r="J13" s="46"/>
      <c r="K13" s="46"/>
      <c r="L13" s="46" t="s">
        <v>5</v>
      </c>
      <c r="M13" s="46"/>
      <c r="N13" s="44" t="s">
        <v>6</v>
      </c>
      <c r="O13" s="44" t="s">
        <v>104</v>
      </c>
      <c r="P13" s="44" t="s">
        <v>7</v>
      </c>
    </row>
    <row r="14" spans="1:21" s="3" customFormat="1" ht="48.75" customHeight="1" x14ac:dyDescent="0.25">
      <c r="A14" s="44"/>
      <c r="B14" s="44"/>
      <c r="C14" s="44"/>
      <c r="D14" s="44"/>
      <c r="E14" s="44"/>
      <c r="F14" s="44"/>
      <c r="G14" s="44"/>
      <c r="H14" s="44"/>
      <c r="I14" s="4" t="s">
        <v>8</v>
      </c>
      <c r="J14" s="4" t="s">
        <v>9</v>
      </c>
      <c r="K14" s="4" t="s">
        <v>10</v>
      </c>
      <c r="L14" s="4" t="s">
        <v>9</v>
      </c>
      <c r="M14" s="4" t="s">
        <v>10</v>
      </c>
      <c r="N14" s="44"/>
      <c r="O14" s="44"/>
      <c r="P14" s="44"/>
    </row>
    <row r="15" spans="1:21" x14ac:dyDescent="0.25">
      <c r="A15" s="5" t="s">
        <v>11</v>
      </c>
      <c r="B15" s="6" t="s">
        <v>12</v>
      </c>
      <c r="C15" s="6" t="s">
        <v>13</v>
      </c>
      <c r="D15" s="6" t="s">
        <v>14</v>
      </c>
      <c r="E15" s="6" t="s">
        <v>15</v>
      </c>
      <c r="F15" s="6" t="s">
        <v>16</v>
      </c>
      <c r="G15" s="6" t="s">
        <v>17</v>
      </c>
      <c r="H15" s="6" t="s">
        <v>18</v>
      </c>
      <c r="I15" s="6" t="s">
        <v>19</v>
      </c>
      <c r="J15" s="6" t="s">
        <v>20</v>
      </c>
      <c r="K15" s="6" t="s">
        <v>21</v>
      </c>
      <c r="L15" s="6" t="s">
        <v>22</v>
      </c>
      <c r="M15" s="6" t="s">
        <v>23</v>
      </c>
      <c r="N15" s="7" t="s">
        <v>24</v>
      </c>
      <c r="O15" s="7" t="s">
        <v>102</v>
      </c>
      <c r="P15" s="6" t="s">
        <v>103</v>
      </c>
    </row>
    <row r="16" spans="1:21" ht="120" x14ac:dyDescent="0.25">
      <c r="A16" s="23">
        <v>2</v>
      </c>
      <c r="B16" s="9" t="s">
        <v>31</v>
      </c>
      <c r="C16" s="9" t="s">
        <v>122</v>
      </c>
      <c r="D16" s="10" t="s">
        <v>25</v>
      </c>
      <c r="E16" s="10" t="s">
        <v>32</v>
      </c>
      <c r="F16" s="11">
        <v>250</v>
      </c>
      <c r="G16" s="10">
        <v>1</v>
      </c>
      <c r="H16" s="12" t="s">
        <v>26</v>
      </c>
      <c r="I16" s="13" t="s">
        <v>27</v>
      </c>
      <c r="J16" s="13" t="s">
        <v>28</v>
      </c>
      <c r="K16" s="13" t="s">
        <v>29</v>
      </c>
      <c r="L16" s="13" t="s">
        <v>28</v>
      </c>
      <c r="M16" s="13" t="s">
        <v>33</v>
      </c>
      <c r="N16" s="13" t="s">
        <v>30</v>
      </c>
      <c r="O16" s="13" t="s">
        <v>105</v>
      </c>
      <c r="P16" s="10" t="s">
        <v>130</v>
      </c>
      <c r="Q16" s="1" t="str">
        <f>LEFT(Table12[[#This Row],['[5']]],FIND(" ",Table12[[#This Row],['[5']]],1)-1)</f>
        <v>1030</v>
      </c>
      <c r="R16" s="1" t="str">
        <f>MID(Table12[[#This Row],['[5']]],FIND("x",Table12[[#This Row],['[5']]],1)+2,FIND("x",Table12[[#This Row],['[5']]],7)-(FIND("x",Table12[[#This Row],['[5']]],1)+2))</f>
        <v xml:space="preserve">600 </v>
      </c>
      <c r="S16" s="1" t="str">
        <f>RIGHT(Table12[[#This Row],['[5']]],LEN(Table12[[#This Row],['[5']]])-(FIND("x",Table12[[#This Row],['[5']]],7)+1))</f>
        <v>1000</v>
      </c>
      <c r="U16" s="1">
        <f t="shared" ref="U16:U40" si="0">Q16*R16*S16/1000000000</f>
        <v>0.61799999999999999</v>
      </c>
    </row>
    <row r="17" spans="1:21" ht="30" x14ac:dyDescent="0.25">
      <c r="A17" s="23">
        <v>2</v>
      </c>
      <c r="B17" s="9" t="s">
        <v>34</v>
      </c>
      <c r="C17" s="9" t="s">
        <v>122</v>
      </c>
      <c r="D17" s="10" t="s">
        <v>25</v>
      </c>
      <c r="E17" s="10" t="s">
        <v>35</v>
      </c>
      <c r="F17" s="11">
        <v>250</v>
      </c>
      <c r="G17" s="10">
        <v>1</v>
      </c>
      <c r="H17" s="12" t="s">
        <v>26</v>
      </c>
      <c r="I17" s="13" t="s">
        <v>27</v>
      </c>
      <c r="J17" s="13" t="s">
        <v>28</v>
      </c>
      <c r="K17" s="13" t="s">
        <v>29</v>
      </c>
      <c r="L17" s="13" t="s">
        <v>28</v>
      </c>
      <c r="M17" s="13" t="s">
        <v>33</v>
      </c>
      <c r="N17" s="13" t="s">
        <v>30</v>
      </c>
      <c r="O17" s="13" t="s">
        <v>105</v>
      </c>
      <c r="P17" s="10" t="s">
        <v>123</v>
      </c>
      <c r="Q17" s="1" t="str">
        <f>LEFT(Table12[[#This Row],['[5']]],FIND(" ",Table12[[#This Row],['[5']]],1)-1)</f>
        <v>830</v>
      </c>
      <c r="R17" s="1" t="str">
        <f>MID(Table12[[#This Row],['[5']]],FIND("x",Table12[[#This Row],['[5']]],1)+2,FIND("x",Table12[[#This Row],['[5']]],7)-(FIND("x",Table12[[#This Row],['[5']]],1)+2))</f>
        <v xml:space="preserve">830 </v>
      </c>
      <c r="S17" s="1" t="str">
        <f>RIGHT(Table12[[#This Row],['[5']]],LEN(Table12[[#This Row],['[5']]])-(FIND("x",Table12[[#This Row],['[5']]],7)+1))</f>
        <v>1000</v>
      </c>
      <c r="U17" s="1">
        <f t="shared" si="0"/>
        <v>0.68889999999999996</v>
      </c>
    </row>
    <row r="18" spans="1:21" ht="30" x14ac:dyDescent="0.25">
      <c r="A18" s="23">
        <v>2</v>
      </c>
      <c r="B18" s="9" t="s">
        <v>36</v>
      </c>
      <c r="C18" s="9" t="s">
        <v>122</v>
      </c>
      <c r="D18" s="10" t="s">
        <v>25</v>
      </c>
      <c r="E18" s="10" t="s">
        <v>35</v>
      </c>
      <c r="F18" s="11">
        <v>250</v>
      </c>
      <c r="G18" s="10">
        <v>1</v>
      </c>
      <c r="H18" s="12" t="s">
        <v>26</v>
      </c>
      <c r="I18" s="13" t="s">
        <v>27</v>
      </c>
      <c r="J18" s="13" t="s">
        <v>28</v>
      </c>
      <c r="K18" s="13" t="s">
        <v>29</v>
      </c>
      <c r="L18" s="13" t="s">
        <v>28</v>
      </c>
      <c r="M18" s="13" t="s">
        <v>33</v>
      </c>
      <c r="N18" s="13" t="s">
        <v>30</v>
      </c>
      <c r="O18" s="13" t="s">
        <v>105</v>
      </c>
      <c r="P18" s="10" t="s">
        <v>123</v>
      </c>
      <c r="Q18" s="1" t="str">
        <f>LEFT(Table12[[#This Row],['[5']]],FIND(" ",Table12[[#This Row],['[5']]],1)-1)</f>
        <v>830</v>
      </c>
      <c r="R18" s="1" t="str">
        <f>MID(Table12[[#This Row],['[5']]],FIND("x",Table12[[#This Row],['[5']]],1)+2,FIND("x",Table12[[#This Row],['[5']]],7)-(FIND("x",Table12[[#This Row],['[5']]],1)+2))</f>
        <v xml:space="preserve">830 </v>
      </c>
      <c r="S18" s="1" t="str">
        <f>RIGHT(Table12[[#This Row],['[5']]],LEN(Table12[[#This Row],['[5']]])-(FIND("x",Table12[[#This Row],['[5']]],7)+1))</f>
        <v>1000</v>
      </c>
      <c r="U18" s="1">
        <f t="shared" si="0"/>
        <v>0.68889999999999996</v>
      </c>
    </row>
    <row r="19" spans="1:21" ht="189" customHeight="1" x14ac:dyDescent="0.25">
      <c r="A19" s="8">
        <v>3</v>
      </c>
      <c r="B19" s="9" t="s">
        <v>37</v>
      </c>
      <c r="C19" s="9" t="s">
        <v>124</v>
      </c>
      <c r="D19" s="10" t="s">
        <v>38</v>
      </c>
      <c r="E19" s="10" t="s">
        <v>39</v>
      </c>
      <c r="F19" s="11">
        <v>1000</v>
      </c>
      <c r="G19" s="10">
        <v>1</v>
      </c>
      <c r="H19" s="12" t="s">
        <v>26</v>
      </c>
      <c r="I19" s="13" t="s">
        <v>40</v>
      </c>
      <c r="J19" s="13" t="s">
        <v>28</v>
      </c>
      <c r="K19" s="13" t="s">
        <v>41</v>
      </c>
      <c r="L19" s="13" t="s">
        <v>28</v>
      </c>
      <c r="M19" s="13" t="s">
        <v>42</v>
      </c>
      <c r="N19" s="13" t="s">
        <v>30</v>
      </c>
      <c r="O19" s="13" t="s">
        <v>105</v>
      </c>
      <c r="P19" s="24" t="s">
        <v>131</v>
      </c>
      <c r="Q19" s="1" t="str">
        <f>LEFT(Table12[[#This Row],['[5']]],FIND(" ",Table12[[#This Row],['[5']]],1)-1)</f>
        <v>3000</v>
      </c>
      <c r="R19" s="1" t="str">
        <f>MID(Table12[[#This Row],['[5']]],FIND("x",Table12[[#This Row],['[5']]],1)+2,FIND("x",Table12[[#This Row],['[5']]],7)-(FIND("x",Table12[[#This Row],['[5']]],1)+2))</f>
        <v xml:space="preserve">4000 </v>
      </c>
      <c r="S19" s="1" t="str">
        <f>RIGHT(Table12[[#This Row],['[5']]],LEN(Table12[[#This Row],['[5']]])-(FIND("x",Table12[[#This Row],['[5']]],7)+1))</f>
        <v>2850</v>
      </c>
      <c r="U19" s="1">
        <f t="shared" si="0"/>
        <v>34.200000000000003</v>
      </c>
    </row>
    <row r="20" spans="1:21" ht="75" x14ac:dyDescent="0.25">
      <c r="A20" s="8">
        <v>4</v>
      </c>
      <c r="B20" s="9" t="s">
        <v>43</v>
      </c>
      <c r="C20" s="9" t="s">
        <v>125</v>
      </c>
      <c r="D20" s="10" t="s">
        <v>38</v>
      </c>
      <c r="E20" s="10" t="s">
        <v>44</v>
      </c>
      <c r="F20" s="11">
        <v>250</v>
      </c>
      <c r="G20" s="10">
        <v>1</v>
      </c>
      <c r="H20" s="12" t="s">
        <v>26</v>
      </c>
      <c r="I20" s="13" t="s">
        <v>40</v>
      </c>
      <c r="J20" s="13" t="s">
        <v>28</v>
      </c>
      <c r="K20" s="13" t="s">
        <v>41</v>
      </c>
      <c r="L20" s="13" t="s">
        <v>28</v>
      </c>
      <c r="M20" s="13" t="s">
        <v>42</v>
      </c>
      <c r="N20" s="13" t="s">
        <v>30</v>
      </c>
      <c r="O20" s="13" t="s">
        <v>105</v>
      </c>
      <c r="P20" s="10" t="s">
        <v>132</v>
      </c>
      <c r="Q20" s="1" t="str">
        <f>LEFT(Table12[[#This Row],['[5']]],FIND(" ",Table12[[#This Row],['[5']]],1)-1)</f>
        <v>3000</v>
      </c>
      <c r="R20" s="1" t="str">
        <f>MID(Table12[[#This Row],['[5']]],FIND("x",Table12[[#This Row],['[5']]],1)+2,FIND("x",Table12[[#This Row],['[5']]],7)-(FIND("x",Table12[[#This Row],['[5']]],1)+2))</f>
        <v xml:space="preserve">1500 </v>
      </c>
      <c r="S20" s="1" t="str">
        <f>RIGHT(Table12[[#This Row],['[5']]],LEN(Table12[[#This Row],['[5']]])-(FIND("x",Table12[[#This Row],['[5']]],7)+1))</f>
        <v>2850</v>
      </c>
      <c r="U20" s="1">
        <f t="shared" si="0"/>
        <v>12.824999999999999</v>
      </c>
    </row>
    <row r="21" spans="1:21" s="21" customFormat="1" ht="45" x14ac:dyDescent="0.25">
      <c r="A21" s="20">
        <v>5</v>
      </c>
      <c r="B21" s="9" t="s">
        <v>45</v>
      </c>
      <c r="C21" s="9" t="s">
        <v>106</v>
      </c>
      <c r="D21" s="10" t="s">
        <v>38</v>
      </c>
      <c r="E21" s="10" t="s">
        <v>46</v>
      </c>
      <c r="F21" s="11">
        <v>90</v>
      </c>
      <c r="G21" s="10">
        <v>1</v>
      </c>
      <c r="H21" s="12" t="s">
        <v>47</v>
      </c>
      <c r="I21" s="13" t="s">
        <v>48</v>
      </c>
      <c r="J21" s="13" t="s">
        <v>28</v>
      </c>
      <c r="K21" s="13" t="s">
        <v>49</v>
      </c>
      <c r="L21" s="13" t="s">
        <v>50</v>
      </c>
      <c r="M21" s="13" t="s">
        <v>51</v>
      </c>
      <c r="N21" s="13" t="s">
        <v>30</v>
      </c>
      <c r="O21" s="13" t="s">
        <v>105</v>
      </c>
      <c r="P21" s="10" t="s">
        <v>133</v>
      </c>
      <c r="Q21" s="21" t="str">
        <f>LEFT(Table12[[#This Row],['[5']]],FIND(" ",Table12[[#This Row],['[5']]],1)-1)</f>
        <v>1200</v>
      </c>
      <c r="R21" s="21" t="str">
        <f>MID(Table12[[#This Row],['[5']]],FIND("x",Table12[[#This Row],['[5']]],1)+2,FIND("x",Table12[[#This Row],['[5']]],7)-(FIND("x",Table12[[#This Row],['[5']]],1)+2))</f>
        <v xml:space="preserve">1500 </v>
      </c>
      <c r="S21" s="21" t="str">
        <f>RIGHT(Table12[[#This Row],['[5']]],LEN(Table12[[#This Row],['[5']]])-(FIND("x",Table12[[#This Row],['[5']]],7)+1))</f>
        <v>1000</v>
      </c>
      <c r="U21" s="21">
        <f t="shared" si="0"/>
        <v>1.8</v>
      </c>
    </row>
    <row r="22" spans="1:21" ht="45" x14ac:dyDescent="0.25">
      <c r="A22" s="8">
        <v>5</v>
      </c>
      <c r="B22" s="9" t="s">
        <v>52</v>
      </c>
      <c r="C22" s="9" t="s">
        <v>107</v>
      </c>
      <c r="D22" s="10" t="s">
        <v>38</v>
      </c>
      <c r="E22" s="10" t="s">
        <v>53</v>
      </c>
      <c r="F22" s="11">
        <v>40</v>
      </c>
      <c r="G22" s="10">
        <v>1</v>
      </c>
      <c r="H22" s="12" t="s">
        <v>47</v>
      </c>
      <c r="I22" s="13" t="s">
        <v>48</v>
      </c>
      <c r="J22" s="13" t="s">
        <v>28</v>
      </c>
      <c r="K22" s="13" t="s">
        <v>49</v>
      </c>
      <c r="L22" s="13" t="s">
        <v>50</v>
      </c>
      <c r="M22" s="13" t="s">
        <v>51</v>
      </c>
      <c r="N22" s="13" t="s">
        <v>30</v>
      </c>
      <c r="O22" s="13" t="s">
        <v>112</v>
      </c>
      <c r="P22" s="10" t="s">
        <v>134</v>
      </c>
      <c r="Q22" s="1" t="str">
        <f>LEFT(Table12[[#This Row],['[5']]],FIND(" ",Table12[[#This Row],['[5']]],1)-1)</f>
        <v>700</v>
      </c>
      <c r="R22" s="1" t="str">
        <f>MID(Table12[[#This Row],['[5']]],FIND("x",Table12[[#This Row],['[5']]],1)+2,FIND("x",Table12[[#This Row],['[5']]],7)-(FIND("x",Table12[[#This Row],['[5']]],1)+2))</f>
        <v xml:space="preserve">700 </v>
      </c>
      <c r="S22" s="1" t="str">
        <f>RIGHT(Table12[[#This Row],['[5']]],LEN(Table12[[#This Row],['[5']]])-(FIND("x",Table12[[#This Row],['[5']]],7)+1))</f>
        <v>900</v>
      </c>
      <c r="U22" s="1">
        <f t="shared" si="0"/>
        <v>0.441</v>
      </c>
    </row>
    <row r="23" spans="1:21" ht="45" x14ac:dyDescent="0.25">
      <c r="A23" s="8">
        <v>6</v>
      </c>
      <c r="B23" s="9" t="s">
        <v>54</v>
      </c>
      <c r="C23" s="9" t="s">
        <v>109</v>
      </c>
      <c r="D23" s="10" t="s">
        <v>38</v>
      </c>
      <c r="E23" s="10" t="s">
        <v>55</v>
      </c>
      <c r="F23" s="11">
        <v>35</v>
      </c>
      <c r="G23" s="10">
        <v>1</v>
      </c>
      <c r="H23" s="12" t="s">
        <v>47</v>
      </c>
      <c r="I23" s="13" t="s">
        <v>48</v>
      </c>
      <c r="J23" s="13" t="s">
        <v>50</v>
      </c>
      <c r="K23" s="13" t="s">
        <v>56</v>
      </c>
      <c r="L23" s="13" t="s">
        <v>50</v>
      </c>
      <c r="M23" s="13" t="s">
        <v>57</v>
      </c>
      <c r="N23" s="13" t="s">
        <v>30</v>
      </c>
      <c r="O23" s="13" t="s">
        <v>105</v>
      </c>
      <c r="P23" s="10" t="s">
        <v>135</v>
      </c>
      <c r="Q23" s="1" t="str">
        <f>LEFT(Table12[[#This Row],['[5']]],FIND(" ",Table12[[#This Row],['[5']]],1)-1)</f>
        <v>630</v>
      </c>
      <c r="R23" s="1" t="str">
        <f>MID(Table12[[#This Row],['[5']]],FIND("x",Table12[[#This Row],['[5']]],1)+2,FIND("x",Table12[[#This Row],['[5']]],7)-(FIND("x",Table12[[#This Row],['[5']]],1)+2))</f>
        <v xml:space="preserve">530 </v>
      </c>
      <c r="S23" s="1" t="str">
        <f>RIGHT(Table12[[#This Row],['[5']]],LEN(Table12[[#This Row],['[5']]])-(FIND("x",Table12[[#This Row],['[5']]],7)+1))</f>
        <v>340</v>
      </c>
      <c r="U23" s="1">
        <f t="shared" si="0"/>
        <v>0.113526</v>
      </c>
    </row>
    <row r="24" spans="1:21" ht="45" x14ac:dyDescent="0.25">
      <c r="A24" s="8">
        <v>7</v>
      </c>
      <c r="B24" s="9" t="s">
        <v>58</v>
      </c>
      <c r="C24" s="9" t="s">
        <v>110</v>
      </c>
      <c r="D24" s="10" t="s">
        <v>38</v>
      </c>
      <c r="E24" s="10" t="s">
        <v>59</v>
      </c>
      <c r="F24" s="11">
        <v>170</v>
      </c>
      <c r="G24" s="10">
        <v>1</v>
      </c>
      <c r="H24" s="12" t="s">
        <v>47</v>
      </c>
      <c r="I24" s="13" t="s">
        <v>48</v>
      </c>
      <c r="J24" s="13" t="s">
        <v>50</v>
      </c>
      <c r="K24" s="13" t="s">
        <v>56</v>
      </c>
      <c r="L24" s="13" t="s">
        <v>50</v>
      </c>
      <c r="M24" s="13" t="s">
        <v>57</v>
      </c>
      <c r="N24" s="13" t="s">
        <v>30</v>
      </c>
      <c r="O24" s="13" t="s">
        <v>111</v>
      </c>
      <c r="P24" s="10" t="s">
        <v>136</v>
      </c>
      <c r="Q24" s="1" t="str">
        <f>LEFT(Table12[[#This Row],['[5']]],FIND(" ",Table12[[#This Row],['[5']]],1)-1)</f>
        <v>700</v>
      </c>
      <c r="R24" s="1" t="str">
        <f>MID(Table12[[#This Row],['[5']]],FIND("x",Table12[[#This Row],['[5']]],1)+2,FIND("x",Table12[[#This Row],['[5']]],7)-(FIND("x",Table12[[#This Row],['[5']]],1)+2))</f>
        <v xml:space="preserve">900 </v>
      </c>
      <c r="S24" s="1" t="str">
        <f>RIGHT(Table12[[#This Row],['[5']]],LEN(Table12[[#This Row],['[5']]])-(FIND("x",Table12[[#This Row],['[5']]],7)+1))</f>
        <v>600</v>
      </c>
      <c r="U24" s="1">
        <f t="shared" si="0"/>
        <v>0.378</v>
      </c>
    </row>
    <row r="25" spans="1:21" ht="45" x14ac:dyDescent="0.25">
      <c r="A25" s="8">
        <v>8</v>
      </c>
      <c r="B25" s="9" t="s">
        <v>60</v>
      </c>
      <c r="C25" s="9" t="s">
        <v>113</v>
      </c>
      <c r="D25" s="10" t="s">
        <v>38</v>
      </c>
      <c r="E25" s="10" t="s">
        <v>61</v>
      </c>
      <c r="F25" s="11">
        <v>25</v>
      </c>
      <c r="G25" s="10">
        <v>1</v>
      </c>
      <c r="H25" s="12" t="s">
        <v>47</v>
      </c>
      <c r="I25" s="13" t="s">
        <v>48</v>
      </c>
      <c r="J25" s="13" t="s">
        <v>50</v>
      </c>
      <c r="K25" s="13" t="s">
        <v>56</v>
      </c>
      <c r="L25" s="13" t="s">
        <v>50</v>
      </c>
      <c r="M25" s="13" t="s">
        <v>57</v>
      </c>
      <c r="N25" s="13" t="s">
        <v>30</v>
      </c>
      <c r="O25" s="13" t="s">
        <v>114</v>
      </c>
      <c r="P25" s="10" t="s">
        <v>137</v>
      </c>
      <c r="Q25" s="1" t="str">
        <f>LEFT(Table12[[#This Row],['[5']]],FIND(" ",Table12[[#This Row],['[5']]],1)-1)</f>
        <v>500</v>
      </c>
      <c r="R25" s="1" t="str">
        <f>MID(Table12[[#This Row],['[5']]],FIND("x",Table12[[#This Row],['[5']]],1)+2,FIND("x",Table12[[#This Row],['[5']]],7)-(FIND("x",Table12[[#This Row],['[5']]],1)+2))</f>
        <v xml:space="preserve">500 </v>
      </c>
      <c r="S25" s="1" t="str">
        <f>RIGHT(Table12[[#This Row],['[5']]],LEN(Table12[[#This Row],['[5']]])-(FIND("x",Table12[[#This Row],['[5']]],7)+1))</f>
        <v>500</v>
      </c>
      <c r="U25" s="1">
        <f t="shared" si="0"/>
        <v>0.125</v>
      </c>
    </row>
    <row r="26" spans="1:21" ht="45" x14ac:dyDescent="0.25">
      <c r="A26" s="8">
        <v>9</v>
      </c>
      <c r="B26" s="9" t="s">
        <v>62</v>
      </c>
      <c r="C26" s="9" t="s">
        <v>115</v>
      </c>
      <c r="D26" s="10" t="s">
        <v>38</v>
      </c>
      <c r="E26" s="10" t="s">
        <v>63</v>
      </c>
      <c r="F26" s="11">
        <v>15</v>
      </c>
      <c r="G26" s="10">
        <v>1</v>
      </c>
      <c r="H26" s="12" t="s">
        <v>47</v>
      </c>
      <c r="I26" s="13" t="s">
        <v>48</v>
      </c>
      <c r="J26" s="13" t="s">
        <v>50</v>
      </c>
      <c r="K26" s="13" t="s">
        <v>64</v>
      </c>
      <c r="L26" s="13" t="s">
        <v>50</v>
      </c>
      <c r="M26" s="13" t="s">
        <v>64</v>
      </c>
      <c r="N26" s="13" t="s">
        <v>30</v>
      </c>
      <c r="O26" s="13" t="s">
        <v>116</v>
      </c>
      <c r="P26" s="10" t="s">
        <v>138</v>
      </c>
      <c r="Q26" s="1" t="str">
        <f>LEFT(Table12[[#This Row],['[5']]],FIND(" ",Table12[[#This Row],['[5']]],1)-1)</f>
        <v>450</v>
      </c>
      <c r="R26" s="1" t="str">
        <f>MID(Table12[[#This Row],['[5']]],FIND("x",Table12[[#This Row],['[5']]],1)+2,FIND("x",Table12[[#This Row],['[5']]],7)-(FIND("x",Table12[[#This Row],['[5']]],1)+2))</f>
        <v xml:space="preserve">310 </v>
      </c>
      <c r="S26" s="1" t="str">
        <f>RIGHT(Table12[[#This Row],['[5']]],LEN(Table12[[#This Row],['[5']]])-(FIND("x",Table12[[#This Row],['[5']]],7)+1))</f>
        <v>250</v>
      </c>
      <c r="U26" s="1">
        <f t="shared" si="0"/>
        <v>3.4875000000000003E-2</v>
      </c>
    </row>
    <row r="27" spans="1:21" s="2" customFormat="1" ht="45" x14ac:dyDescent="0.25">
      <c r="A27" s="8">
        <v>10</v>
      </c>
      <c r="B27" s="27" t="s">
        <v>65</v>
      </c>
      <c r="C27" s="27" t="s">
        <v>65</v>
      </c>
      <c r="D27" s="28" t="s">
        <v>38</v>
      </c>
      <c r="E27" s="28" t="s">
        <v>66</v>
      </c>
      <c r="F27" s="28">
        <v>20</v>
      </c>
      <c r="G27" s="29">
        <v>1</v>
      </c>
      <c r="H27" s="29" t="s">
        <v>47</v>
      </c>
      <c r="I27" s="28" t="s">
        <v>48</v>
      </c>
      <c r="J27" s="28" t="s">
        <v>28</v>
      </c>
      <c r="K27" s="28" t="s">
        <v>49</v>
      </c>
      <c r="L27" s="28" t="s">
        <v>50</v>
      </c>
      <c r="M27" s="28" t="s">
        <v>57</v>
      </c>
      <c r="N27" s="13" t="s">
        <v>30</v>
      </c>
      <c r="O27" s="13" t="s">
        <v>105</v>
      </c>
      <c r="P27" s="28" t="s">
        <v>139</v>
      </c>
      <c r="Q27" s="1" t="str">
        <f>LEFT(Table12[[#This Row],['[5']]],FIND(" ",Table12[[#This Row],['[5']]],1)-1)</f>
        <v>500</v>
      </c>
      <c r="R27" s="1" t="str">
        <f>MID(Table12[[#This Row],['[5']]],FIND("x",Table12[[#This Row],['[5']]],1)+2,FIND("x",Table12[[#This Row],['[5']]],7)-(FIND("x",Table12[[#This Row],['[5']]],1)+2))</f>
        <v xml:space="preserve">430 </v>
      </c>
      <c r="S27" s="1" t="str">
        <f>RIGHT(Table12[[#This Row],['[5']]],LEN(Table12[[#This Row],['[5']]])-(FIND("x",Table12[[#This Row],['[5']]],7)+1))</f>
        <v>500</v>
      </c>
      <c r="T27" s="1"/>
      <c r="U27" s="1">
        <f t="shared" si="0"/>
        <v>0.1075</v>
      </c>
    </row>
    <row r="28" spans="1:21" s="2" customFormat="1" ht="60" x14ac:dyDescent="0.25">
      <c r="A28" s="8">
        <v>11</v>
      </c>
      <c r="B28" s="15" t="s">
        <v>67</v>
      </c>
      <c r="C28" s="15" t="s">
        <v>108</v>
      </c>
      <c r="D28" s="16" t="s">
        <v>38</v>
      </c>
      <c r="E28" s="16" t="s">
        <v>68</v>
      </c>
      <c r="F28" s="16">
        <v>40</v>
      </c>
      <c r="G28" s="17">
        <v>1</v>
      </c>
      <c r="H28" s="17" t="s">
        <v>47</v>
      </c>
      <c r="I28" s="16" t="s">
        <v>48</v>
      </c>
      <c r="J28" s="16" t="s">
        <v>50</v>
      </c>
      <c r="K28" s="16" t="s">
        <v>69</v>
      </c>
      <c r="L28" s="16" t="s">
        <v>50</v>
      </c>
      <c r="M28" s="16" t="s">
        <v>70</v>
      </c>
      <c r="N28" s="13" t="s">
        <v>30</v>
      </c>
      <c r="O28" s="13" t="s">
        <v>105</v>
      </c>
      <c r="P28" s="16" t="s">
        <v>140</v>
      </c>
      <c r="Q28" s="1" t="str">
        <f>LEFT(Table12[[#This Row],['[5']]],FIND(" ",Table12[[#This Row],['[5']]],1)-1)</f>
        <v>100</v>
      </c>
      <c r="R28" s="1" t="str">
        <f>MID(Table12[[#This Row],['[5']]],FIND("x",Table12[[#This Row],['[5']]],1)+2,FIND("x",Table12[[#This Row],['[5']]],7)-(FIND("x",Table12[[#This Row],['[5']]],1)+2))</f>
        <v xml:space="preserve">400 </v>
      </c>
      <c r="S28" s="1" t="str">
        <f>RIGHT(Table12[[#This Row],['[5']]],LEN(Table12[[#This Row],['[5']]])-(FIND("x",Table12[[#This Row],['[5']]],7)+1))</f>
        <v>1200</v>
      </c>
      <c r="T28" s="1"/>
      <c r="U28" s="1">
        <f t="shared" si="0"/>
        <v>4.8000000000000001E-2</v>
      </c>
    </row>
    <row r="29" spans="1:21" s="2" customFormat="1" ht="45" x14ac:dyDescent="0.25">
      <c r="A29" s="8">
        <v>12</v>
      </c>
      <c r="B29" s="27" t="s">
        <v>71</v>
      </c>
      <c r="C29" s="30" t="s">
        <v>117</v>
      </c>
      <c r="D29" s="28" t="s">
        <v>38</v>
      </c>
      <c r="E29" s="28" t="s">
        <v>72</v>
      </c>
      <c r="F29" s="28">
        <v>50</v>
      </c>
      <c r="G29" s="29">
        <v>1</v>
      </c>
      <c r="H29" s="29" t="s">
        <v>47</v>
      </c>
      <c r="I29" s="28" t="s">
        <v>48</v>
      </c>
      <c r="J29" s="28" t="s">
        <v>28</v>
      </c>
      <c r="K29" s="28" t="s">
        <v>49</v>
      </c>
      <c r="L29" s="28" t="s">
        <v>50</v>
      </c>
      <c r="M29" s="28" t="s">
        <v>73</v>
      </c>
      <c r="N29" s="13" t="s">
        <v>30</v>
      </c>
      <c r="O29" s="13" t="s">
        <v>105</v>
      </c>
      <c r="P29" s="28" t="s">
        <v>141</v>
      </c>
      <c r="Q29" s="1" t="str">
        <f>LEFT(Table12[[#This Row],['[5']]],FIND(" ",Table12[[#This Row],['[5']]],1)-1)</f>
        <v>800</v>
      </c>
      <c r="R29" s="1" t="str">
        <f>MID(Table12[[#This Row],['[5']]],FIND("x",Table12[[#This Row],['[5']]],1)+2,FIND("x",Table12[[#This Row],['[5']]],7)-(FIND("x",Table12[[#This Row],['[5']]],1)+2))</f>
        <v xml:space="preserve">800 </v>
      </c>
      <c r="S29" s="1" t="str">
        <f>RIGHT(Table12[[#This Row],['[5']]],LEN(Table12[[#This Row],['[5']]])-(FIND("x",Table12[[#This Row],['[5']]],7)+1))</f>
        <v>610</v>
      </c>
      <c r="T29" s="1"/>
      <c r="U29" s="1">
        <f t="shared" si="0"/>
        <v>0.39040000000000002</v>
      </c>
    </row>
    <row r="30" spans="1:21" s="2" customFormat="1" ht="30" x14ac:dyDescent="0.25">
      <c r="A30" s="8">
        <v>13</v>
      </c>
      <c r="B30" s="15" t="s">
        <v>74</v>
      </c>
      <c r="C30" s="15" t="s">
        <v>74</v>
      </c>
      <c r="D30" s="16" t="s">
        <v>38</v>
      </c>
      <c r="E30" s="16" t="s">
        <v>75</v>
      </c>
      <c r="F30" s="16">
        <v>100</v>
      </c>
      <c r="G30" s="17">
        <v>1</v>
      </c>
      <c r="H30" s="17" t="s">
        <v>47</v>
      </c>
      <c r="I30" s="16" t="s">
        <v>48</v>
      </c>
      <c r="J30" s="16" t="s">
        <v>50</v>
      </c>
      <c r="K30" s="16" t="s">
        <v>76</v>
      </c>
      <c r="L30" s="16" t="s">
        <v>50</v>
      </c>
      <c r="M30" s="16" t="s">
        <v>73</v>
      </c>
      <c r="N30" s="13" t="s">
        <v>30</v>
      </c>
      <c r="O30" s="13" t="s">
        <v>105</v>
      </c>
      <c r="P30" s="16" t="s">
        <v>140</v>
      </c>
      <c r="Q30" s="1" t="str">
        <f>LEFT(Table12[[#This Row],['[5']]],FIND(" ",Table12[[#This Row],['[5']]],1)-1)</f>
        <v>740</v>
      </c>
      <c r="R30" s="1" t="str">
        <f>MID(Table12[[#This Row],['[5']]],FIND("x",Table12[[#This Row],['[5']]],1)+2,FIND("x",Table12[[#This Row],['[5']]],7)-(FIND("x",Table12[[#This Row],['[5']]],1)+2))</f>
        <v xml:space="preserve">740 </v>
      </c>
      <c r="S30" s="1" t="str">
        <f>RIGHT(Table12[[#This Row],['[5']]],LEN(Table12[[#This Row],['[5']]])-(FIND("x",Table12[[#This Row],['[5']]],7)+1))</f>
        <v>800</v>
      </c>
      <c r="T30" s="1"/>
      <c r="U30" s="1">
        <f t="shared" si="0"/>
        <v>0.43808000000000002</v>
      </c>
    </row>
    <row r="31" spans="1:21" s="2" customFormat="1" ht="45" x14ac:dyDescent="0.25">
      <c r="A31" s="8">
        <v>14</v>
      </c>
      <c r="B31" s="27" t="s">
        <v>77</v>
      </c>
      <c r="C31" s="27" t="s">
        <v>118</v>
      </c>
      <c r="D31" s="28" t="s">
        <v>38</v>
      </c>
      <c r="E31" s="28" t="s">
        <v>78</v>
      </c>
      <c r="F31" s="28">
        <v>50</v>
      </c>
      <c r="G31" s="29">
        <v>1</v>
      </c>
      <c r="H31" s="29" t="s">
        <v>47</v>
      </c>
      <c r="I31" s="28" t="s">
        <v>48</v>
      </c>
      <c r="J31" s="28" t="s">
        <v>50</v>
      </c>
      <c r="K31" s="28" t="s">
        <v>79</v>
      </c>
      <c r="L31" s="28" t="s">
        <v>50</v>
      </c>
      <c r="M31" s="28" t="s">
        <v>64</v>
      </c>
      <c r="N31" s="13" t="s">
        <v>30</v>
      </c>
      <c r="O31" s="13" t="s">
        <v>105</v>
      </c>
      <c r="P31" s="28" t="s">
        <v>142</v>
      </c>
      <c r="Q31" s="1" t="str">
        <f>LEFT(Table12[[#This Row],['[5']]],FIND(" ",Table12[[#This Row],['[5']]],1)-1)</f>
        <v>650</v>
      </c>
      <c r="R31" s="1" t="str">
        <f>MID(Table12[[#This Row],['[5']]],FIND("x",Table12[[#This Row],['[5']]],1)+2,FIND("x",Table12[[#This Row],['[5']]],7)-(FIND("x",Table12[[#This Row],['[5']]],1)+2))</f>
        <v xml:space="preserve">900 </v>
      </c>
      <c r="S31" s="1" t="str">
        <f>RIGHT(Table12[[#This Row],['[5']]],LEN(Table12[[#This Row],['[5']]])-(FIND("x",Table12[[#This Row],['[5']]],7)+1))</f>
        <v>400</v>
      </c>
      <c r="T31" s="1"/>
      <c r="U31" s="1">
        <f t="shared" si="0"/>
        <v>0.23400000000000001</v>
      </c>
    </row>
    <row r="32" spans="1:21" s="2" customFormat="1" ht="73.5" customHeight="1" x14ac:dyDescent="0.25">
      <c r="A32" s="8">
        <v>15</v>
      </c>
      <c r="B32" s="15" t="s">
        <v>80</v>
      </c>
      <c r="C32" s="15" t="s">
        <v>119</v>
      </c>
      <c r="D32" s="16" t="s">
        <v>38</v>
      </c>
      <c r="E32" s="16" t="s">
        <v>81</v>
      </c>
      <c r="F32" s="16">
        <v>105</v>
      </c>
      <c r="G32" s="17">
        <v>1</v>
      </c>
      <c r="H32" s="17" t="s">
        <v>47</v>
      </c>
      <c r="I32" s="16" t="s">
        <v>48</v>
      </c>
      <c r="J32" s="16" t="s">
        <v>28</v>
      </c>
      <c r="K32" s="16" t="s">
        <v>82</v>
      </c>
      <c r="L32" s="16" t="s">
        <v>50</v>
      </c>
      <c r="M32" s="16" t="s">
        <v>83</v>
      </c>
      <c r="N32" s="13" t="s">
        <v>30</v>
      </c>
      <c r="O32" s="13" t="s">
        <v>105</v>
      </c>
      <c r="P32" s="25" t="s">
        <v>144</v>
      </c>
      <c r="Q32" s="1" t="str">
        <f>LEFT(Table12[[#This Row],['[5']]],FIND(" ",Table12[[#This Row],['[5']]],1)-1)</f>
        <v>650</v>
      </c>
      <c r="R32" s="1" t="str">
        <f>MID(Table12[[#This Row],['[5']]],FIND("x",Table12[[#This Row],['[5']]],1)+2,FIND("x",Table12[[#This Row],['[5']]],7)-(FIND("x",Table12[[#This Row],['[5']]],1)+2))</f>
        <v xml:space="preserve">560 </v>
      </c>
      <c r="S32" s="1" t="str">
        <f>RIGHT(Table12[[#This Row],['[5']]],LEN(Table12[[#This Row],['[5']]])-(FIND("x",Table12[[#This Row],['[5']]],7)+1))</f>
        <v>410</v>
      </c>
      <c r="T32" s="1"/>
      <c r="U32" s="1">
        <f t="shared" si="0"/>
        <v>0.14924000000000001</v>
      </c>
    </row>
    <row r="33" spans="1:21" s="2" customFormat="1" ht="66.75" customHeight="1" x14ac:dyDescent="0.25">
      <c r="A33" s="8">
        <v>16</v>
      </c>
      <c r="B33" s="30" t="s">
        <v>84</v>
      </c>
      <c r="C33" s="27" t="s">
        <v>120</v>
      </c>
      <c r="D33" s="28" t="s">
        <v>38</v>
      </c>
      <c r="E33" s="28" t="s">
        <v>81</v>
      </c>
      <c r="F33" s="28">
        <v>105</v>
      </c>
      <c r="G33" s="29">
        <v>1</v>
      </c>
      <c r="H33" s="29" t="s">
        <v>47</v>
      </c>
      <c r="I33" s="28" t="s">
        <v>48</v>
      </c>
      <c r="J33" s="28" t="s">
        <v>28</v>
      </c>
      <c r="K33" s="28" t="s">
        <v>82</v>
      </c>
      <c r="L33" s="28" t="s">
        <v>50</v>
      </c>
      <c r="M33" s="28" t="s">
        <v>83</v>
      </c>
      <c r="N33" s="13" t="s">
        <v>30</v>
      </c>
      <c r="O33" s="13" t="s">
        <v>105</v>
      </c>
      <c r="P33" s="31" t="s">
        <v>143</v>
      </c>
      <c r="Q33" s="1" t="str">
        <f>LEFT(Table12[[#This Row],['[5']]],FIND(" ",Table12[[#This Row],['[5']]],1)-1)</f>
        <v>650</v>
      </c>
      <c r="R33" s="1" t="str">
        <f>MID(Table12[[#This Row],['[5']]],FIND("x",Table12[[#This Row],['[5']]],1)+2,FIND("x",Table12[[#This Row],['[5']]],7)-(FIND("x",Table12[[#This Row],['[5']]],1)+2))</f>
        <v xml:space="preserve">560 </v>
      </c>
      <c r="S33" s="1" t="str">
        <f>RIGHT(Table12[[#This Row],['[5']]],LEN(Table12[[#This Row],['[5']]])-(FIND("x",Table12[[#This Row],['[5']]],7)+1))</f>
        <v>410</v>
      </c>
      <c r="T33" s="1"/>
      <c r="U33" s="1">
        <f t="shared" si="0"/>
        <v>0.14924000000000001</v>
      </c>
    </row>
    <row r="34" spans="1:21" s="2" customFormat="1" ht="51.75" customHeight="1" x14ac:dyDescent="0.25">
      <c r="A34" s="8">
        <v>17</v>
      </c>
      <c r="B34" s="22" t="s">
        <v>85</v>
      </c>
      <c r="C34" s="15" t="s">
        <v>121</v>
      </c>
      <c r="D34" s="16" t="s">
        <v>38</v>
      </c>
      <c r="E34" s="16" t="s">
        <v>81</v>
      </c>
      <c r="F34" s="16">
        <v>105</v>
      </c>
      <c r="G34" s="17">
        <v>1</v>
      </c>
      <c r="H34" s="17" t="s">
        <v>47</v>
      </c>
      <c r="I34" s="16" t="s">
        <v>48</v>
      </c>
      <c r="J34" s="16" t="s">
        <v>28</v>
      </c>
      <c r="K34" s="16" t="s">
        <v>82</v>
      </c>
      <c r="L34" s="16" t="s">
        <v>50</v>
      </c>
      <c r="M34" s="16" t="s">
        <v>83</v>
      </c>
      <c r="N34" s="13" t="s">
        <v>30</v>
      </c>
      <c r="O34" s="13" t="s">
        <v>105</v>
      </c>
      <c r="P34" s="26" t="s">
        <v>145</v>
      </c>
      <c r="Q34" s="1" t="str">
        <f>LEFT(Table12[[#This Row],['[5']]],FIND(" ",Table12[[#This Row],['[5']]],1)-1)</f>
        <v>650</v>
      </c>
      <c r="R34" s="1" t="str">
        <f>MID(Table12[[#This Row],['[5']]],FIND("x",Table12[[#This Row],['[5']]],1)+2,FIND("x",Table12[[#This Row],['[5']]],7)-(FIND("x",Table12[[#This Row],['[5']]],1)+2))</f>
        <v xml:space="preserve">560 </v>
      </c>
      <c r="S34" s="1" t="str">
        <f>RIGHT(Table12[[#This Row],['[5']]],LEN(Table12[[#This Row],['[5']]])-(FIND("x",Table12[[#This Row],['[5']]],7)+1))</f>
        <v>410</v>
      </c>
      <c r="T34" s="1"/>
      <c r="U34" s="1">
        <f t="shared" si="0"/>
        <v>0.14924000000000001</v>
      </c>
    </row>
    <row r="35" spans="1:21" s="2" customFormat="1" ht="57.75" customHeight="1" x14ac:dyDescent="0.25">
      <c r="A35" s="40">
        <v>18</v>
      </c>
      <c r="B35" s="2" t="s">
        <v>159</v>
      </c>
      <c r="C35" s="41" t="s">
        <v>160</v>
      </c>
      <c r="D35" s="16" t="s">
        <v>38</v>
      </c>
      <c r="E35" s="3" t="s">
        <v>161</v>
      </c>
      <c r="F35" s="3">
        <v>50</v>
      </c>
      <c r="G35" s="19">
        <v>1</v>
      </c>
      <c r="H35" s="19" t="s">
        <v>47</v>
      </c>
      <c r="I35" s="3" t="s">
        <v>162</v>
      </c>
      <c r="J35" s="3" t="s">
        <v>50</v>
      </c>
      <c r="K35" s="3" t="s">
        <v>89</v>
      </c>
      <c r="L35" s="3" t="s">
        <v>50</v>
      </c>
      <c r="M35" s="3" t="s">
        <v>93</v>
      </c>
      <c r="N35" s="13" t="s">
        <v>30</v>
      </c>
      <c r="O35" s="13" t="s">
        <v>105</v>
      </c>
      <c r="P35" s="26" t="s">
        <v>164</v>
      </c>
      <c r="Q35" s="1"/>
      <c r="R35" s="1"/>
      <c r="S35" s="1"/>
      <c r="T35" s="1"/>
      <c r="U35" s="1"/>
    </row>
    <row r="36" spans="1:21" s="2" customFormat="1" ht="60" x14ac:dyDescent="0.25">
      <c r="A36" s="8">
        <v>19</v>
      </c>
      <c r="B36" s="27" t="s">
        <v>86</v>
      </c>
      <c r="C36" s="27" t="s">
        <v>86</v>
      </c>
      <c r="D36" s="28" t="s">
        <v>38</v>
      </c>
      <c r="E36" s="28" t="s">
        <v>87</v>
      </c>
      <c r="F36" s="28">
        <v>18</v>
      </c>
      <c r="G36" s="29">
        <v>1</v>
      </c>
      <c r="H36" s="29" t="s">
        <v>47</v>
      </c>
      <c r="I36" s="28" t="s">
        <v>88</v>
      </c>
      <c r="J36" s="28" t="s">
        <v>50</v>
      </c>
      <c r="K36" s="28" t="s">
        <v>89</v>
      </c>
      <c r="L36" s="28" t="s">
        <v>50</v>
      </c>
      <c r="M36" s="28" t="s">
        <v>90</v>
      </c>
      <c r="N36" s="13" t="s">
        <v>30</v>
      </c>
      <c r="O36" s="13" t="s">
        <v>105</v>
      </c>
      <c r="P36" s="28" t="s">
        <v>146</v>
      </c>
      <c r="Q36" s="1" t="str">
        <f>LEFT(Table12[[#This Row],['[5']]],FIND(" ",Table12[[#This Row],['[5']]],1)-1)</f>
        <v>600</v>
      </c>
      <c r="R36" s="1" t="str">
        <f>MID(Table12[[#This Row],['[5']]],FIND("x",Table12[[#This Row],['[5']]],1)+2,FIND("x",Table12[[#This Row],['[5']]],7)-(FIND("x",Table12[[#This Row],['[5']]],1)+2))</f>
        <v xml:space="preserve">280 </v>
      </c>
      <c r="S36" s="1" t="str">
        <f>RIGHT(Table12[[#This Row],['[5']]],LEN(Table12[[#This Row],['[5']]])-(FIND("x",Table12[[#This Row],['[5']]],7)+1))</f>
        <v>410</v>
      </c>
      <c r="T36" s="1"/>
      <c r="U36" s="1">
        <f t="shared" si="0"/>
        <v>6.8879999999999997E-2</v>
      </c>
    </row>
    <row r="37" spans="1:21" s="2" customFormat="1" ht="45" x14ac:dyDescent="0.25">
      <c r="A37" s="8">
        <v>19</v>
      </c>
      <c r="B37" s="15" t="s">
        <v>91</v>
      </c>
      <c r="C37" s="15" t="s">
        <v>91</v>
      </c>
      <c r="D37" s="16" t="s">
        <v>38</v>
      </c>
      <c r="E37" s="16" t="s">
        <v>92</v>
      </c>
      <c r="F37" s="16">
        <v>60</v>
      </c>
      <c r="G37" s="17">
        <v>1</v>
      </c>
      <c r="H37" s="17" t="s">
        <v>47</v>
      </c>
      <c r="I37" s="16" t="s">
        <v>88</v>
      </c>
      <c r="J37" s="16" t="s">
        <v>50</v>
      </c>
      <c r="K37" s="16" t="s">
        <v>89</v>
      </c>
      <c r="L37" s="16" t="s">
        <v>50</v>
      </c>
      <c r="M37" s="16" t="s">
        <v>93</v>
      </c>
      <c r="N37" s="13" t="s">
        <v>30</v>
      </c>
      <c r="O37" s="13" t="s">
        <v>105</v>
      </c>
      <c r="P37" s="14" t="s">
        <v>147</v>
      </c>
      <c r="Q37" s="1" t="str">
        <f>LEFT(Table12[[#This Row],['[5']]],FIND(" ",Table12[[#This Row],['[5']]],1)-1)</f>
        <v>680</v>
      </c>
      <c r="R37" s="1" t="str">
        <f>MID(Table12[[#This Row],['[5']]],FIND("x",Table12[[#This Row],['[5']]],1)+2,FIND("x",Table12[[#This Row],['[5']]],7)-(FIND("x",Table12[[#This Row],['[5']]],1)+2))</f>
        <v xml:space="preserve">830 </v>
      </c>
      <c r="S37" s="1" t="str">
        <f>RIGHT(Table12[[#This Row],['[5']]],LEN(Table12[[#This Row],['[5']]])-(FIND("x",Table12[[#This Row],['[5']]],7)+1))</f>
        <v>870</v>
      </c>
      <c r="T37" s="1"/>
      <c r="U37" s="1">
        <f t="shared" si="0"/>
        <v>0.49102800000000002</v>
      </c>
    </row>
    <row r="38" spans="1:21" s="2" customFormat="1" ht="45" x14ac:dyDescent="0.25">
      <c r="A38" s="8">
        <v>19</v>
      </c>
      <c r="B38" s="27" t="s">
        <v>94</v>
      </c>
      <c r="C38" s="27" t="s">
        <v>94</v>
      </c>
      <c r="D38" s="28" t="s">
        <v>38</v>
      </c>
      <c r="E38" s="28" t="s">
        <v>95</v>
      </c>
      <c r="F38" s="28">
        <v>40</v>
      </c>
      <c r="G38" s="29">
        <v>1</v>
      </c>
      <c r="H38" s="29" t="s">
        <v>47</v>
      </c>
      <c r="I38" s="28" t="s">
        <v>88</v>
      </c>
      <c r="J38" s="28" t="s">
        <v>50</v>
      </c>
      <c r="K38" s="28" t="s">
        <v>89</v>
      </c>
      <c r="L38" s="28" t="s">
        <v>50</v>
      </c>
      <c r="M38" s="28" t="s">
        <v>93</v>
      </c>
      <c r="N38" s="13" t="s">
        <v>30</v>
      </c>
      <c r="O38" s="13" t="s">
        <v>105</v>
      </c>
      <c r="P38" s="28" t="s">
        <v>147</v>
      </c>
      <c r="Q38" s="1" t="str">
        <f>LEFT(Table12[[#This Row],['[5']]],FIND(" ",Table12[[#This Row],['[5']]],1)-1)</f>
        <v>340</v>
      </c>
      <c r="R38" s="1" t="str">
        <f>MID(Table12[[#This Row],['[5']]],FIND("x",Table12[[#This Row],['[5']]],1)+2,FIND("x",Table12[[#This Row],['[5']]],7)-(FIND("x",Table12[[#This Row],['[5']]],1)+2))</f>
        <v xml:space="preserve">760 </v>
      </c>
      <c r="S38" s="1" t="str">
        <f>RIGHT(Table12[[#This Row],['[5']]],LEN(Table12[[#This Row],['[5']]])-(FIND("x",Table12[[#This Row],['[5']]],7)+1))</f>
        <v>500</v>
      </c>
      <c r="T38" s="1"/>
      <c r="U38" s="1">
        <f t="shared" si="0"/>
        <v>0.12920000000000001</v>
      </c>
    </row>
    <row r="39" spans="1:21" s="2" customFormat="1" ht="45" x14ac:dyDescent="0.25">
      <c r="A39" s="8">
        <v>19</v>
      </c>
      <c r="B39" s="15" t="s">
        <v>158</v>
      </c>
      <c r="C39" s="15" t="s">
        <v>96</v>
      </c>
      <c r="D39" s="16" t="s">
        <v>38</v>
      </c>
      <c r="E39" s="16" t="s">
        <v>97</v>
      </c>
      <c r="F39" s="16">
        <v>16</v>
      </c>
      <c r="G39" s="17">
        <v>1</v>
      </c>
      <c r="H39" s="17" t="s">
        <v>47</v>
      </c>
      <c r="I39" s="16" t="s">
        <v>88</v>
      </c>
      <c r="J39" s="16" t="s">
        <v>50</v>
      </c>
      <c r="K39" s="16" t="s">
        <v>89</v>
      </c>
      <c r="L39" s="16" t="s">
        <v>50</v>
      </c>
      <c r="M39" s="16" t="s">
        <v>93</v>
      </c>
      <c r="N39" s="13" t="s">
        <v>30</v>
      </c>
      <c r="O39" s="13" t="s">
        <v>105</v>
      </c>
      <c r="P39" s="14" t="s">
        <v>147</v>
      </c>
      <c r="Q39" s="1" t="str">
        <f>LEFT(Table12[[#This Row],['[5']]],FIND(" ",Table12[[#This Row],['[5']]],1)-1)</f>
        <v>170</v>
      </c>
      <c r="R39" s="1" t="str">
        <f>MID(Table12[[#This Row],['[5']]],FIND("x",Table12[[#This Row],['[5']]],1)+2,FIND("x",Table12[[#This Row],['[5']]],7)-(FIND("x",Table12[[#This Row],['[5']]],1)+2))</f>
        <v xml:space="preserve">450 </v>
      </c>
      <c r="S39" s="1" t="str">
        <f>RIGHT(Table12[[#This Row],['[5']]],LEN(Table12[[#This Row],['[5']]])-(FIND("x",Table12[[#This Row],['[5']]],7)+1))</f>
        <v>450</v>
      </c>
      <c r="T39" s="1"/>
      <c r="U39" s="1">
        <f t="shared" si="0"/>
        <v>3.4424999999999997E-2</v>
      </c>
    </row>
    <row r="40" spans="1:21" s="2" customFormat="1" ht="45" x14ac:dyDescent="0.25">
      <c r="A40" s="8">
        <v>19</v>
      </c>
      <c r="B40" s="27" t="s">
        <v>98</v>
      </c>
      <c r="C40" s="27" t="s">
        <v>98</v>
      </c>
      <c r="D40" s="28" t="s">
        <v>99</v>
      </c>
      <c r="E40" s="28" t="s">
        <v>100</v>
      </c>
      <c r="F40" s="28">
        <v>40</v>
      </c>
      <c r="G40" s="29">
        <v>2</v>
      </c>
      <c r="H40" s="29" t="s">
        <v>47</v>
      </c>
      <c r="I40" s="28" t="s">
        <v>88</v>
      </c>
      <c r="J40" s="28" t="s">
        <v>50</v>
      </c>
      <c r="K40" s="28" t="s">
        <v>89</v>
      </c>
      <c r="L40" s="28" t="s">
        <v>50</v>
      </c>
      <c r="M40" s="28" t="s">
        <v>93</v>
      </c>
      <c r="N40" s="13" t="s">
        <v>30</v>
      </c>
      <c r="O40" s="13" t="s">
        <v>105</v>
      </c>
      <c r="P40" s="28" t="s">
        <v>147</v>
      </c>
      <c r="Q40" s="1" t="str">
        <f>LEFT(Table12[[#This Row],['[5']]],FIND(" ",Table12[[#This Row],['[5']]],1)-1)</f>
        <v>620</v>
      </c>
      <c r="R40" s="1" t="str">
        <f>MID(Table12[[#This Row],['[5']]],FIND("x",Table12[[#This Row],['[5']]],1)+2,FIND("x",Table12[[#This Row],['[5']]],7)-(FIND("x",Table12[[#This Row],['[5']]],1)+2))</f>
        <v xml:space="preserve">370 </v>
      </c>
      <c r="S40" s="1" t="str">
        <f>RIGHT(Table12[[#This Row],['[5']]],LEN(Table12[[#This Row],['[5']]])-(FIND("x",Table12[[#This Row],['[5']]],7)+1))</f>
        <v>240</v>
      </c>
      <c r="T40" s="1"/>
      <c r="U40" s="1">
        <f t="shared" si="0"/>
        <v>5.5056000000000001E-2</v>
      </c>
    </row>
    <row r="41" spans="1:21" ht="28.5" x14ac:dyDescent="0.25">
      <c r="A41" s="37"/>
      <c r="B41" s="2" t="s">
        <v>101</v>
      </c>
      <c r="C41" s="2"/>
      <c r="D41" s="38"/>
      <c r="E41" s="18" t="str">
        <f>CONCATENATE(ROUND(SUMPRODUCT(Table12['[7']],U16:U40),2)," m3")</f>
        <v>54.41 m3</v>
      </c>
      <c r="F41" s="3" t="str">
        <f>CONCATENATE(ROUND(SUMPRODUCT(Table12['[6']],Table12['[7']]),0)," kg")</f>
        <v>3214 kg</v>
      </c>
      <c r="G41" s="19">
        <f>SUBTOTAL(109,Table12['[7']])</f>
        <v>26</v>
      </c>
      <c r="H41" s="38"/>
      <c r="I41" s="38"/>
      <c r="J41" s="38"/>
      <c r="K41" s="38"/>
      <c r="L41" s="38"/>
      <c r="M41" s="38"/>
      <c r="N41" s="38"/>
      <c r="O41" s="38"/>
      <c r="P41" s="39"/>
    </row>
  </sheetData>
  <mergeCells count="21">
    <mergeCell ref="G13:G14"/>
    <mergeCell ref="H13:H14"/>
    <mergeCell ref="I13:K13"/>
    <mergeCell ref="L13:M13"/>
    <mergeCell ref="N13:N14"/>
    <mergeCell ref="A6:P6"/>
    <mergeCell ref="A5:P5"/>
    <mergeCell ref="B8:P8"/>
    <mergeCell ref="B10:P10"/>
    <mergeCell ref="P13:P14"/>
    <mergeCell ref="B7:P7"/>
    <mergeCell ref="B9:P9"/>
    <mergeCell ref="B11:P11"/>
    <mergeCell ref="B12:P12"/>
    <mergeCell ref="C13:C14"/>
    <mergeCell ref="O13:O14"/>
    <mergeCell ref="A13:A14"/>
    <mergeCell ref="B13:B14"/>
    <mergeCell ref="D13:D14"/>
    <mergeCell ref="E13:E14"/>
    <mergeCell ref="F13:F14"/>
  </mergeCells>
  <pageMargins left="0.78740157480314965" right="0.39370078740157483" top="0.78740157480314965" bottom="0.78740157480314965" header="0.39370078740157483" footer="0.39370078740157483"/>
  <pageSetup paperSize="9" scale="52" fitToHeight="0" orientation="landscape" r:id="rId1"/>
  <ignoredErrors>
    <ignoredError sqref="J36:M40 O19 J16:M34 J35:M35"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TS</vt:lpstr>
      <vt:lpstr>TS!Print_Area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JBlazevics</dc:creator>
  <cp:lastModifiedBy>Eduards Duhanovskis</cp:lastModifiedBy>
  <cp:lastPrinted>2018-11-02T08:22:09Z</cp:lastPrinted>
  <dcterms:created xsi:type="dcterms:W3CDTF">2018-10-29T11:56:57Z</dcterms:created>
  <dcterms:modified xsi:type="dcterms:W3CDTF">2018-11-08T08:53:52Z</dcterms:modified>
</cp:coreProperties>
</file>